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5.xml" ContentType="application/vnd.openxmlformats-officedocument.spreadsheetml.worksheet+xml"/>
  <Override PartName="/xl/worksheets/sheet14.xml" ContentType="application/vnd.openxmlformats-officedocument.spreadsheetml.worksheet+xml"/>
  <Override PartName="/xl/worksheets/sheet1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9.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Year" sheetId="1" state="visible" r:id="rId2"/>
    <sheet name="Holidays" sheetId="2" state="visible" r:id="rId3"/>
    <sheet name="Jan" sheetId="3" state="visible" r:id="rId4"/>
    <sheet name="Feb" sheetId="4" state="visible" r:id="rId5"/>
    <sheet name="Mar" sheetId="5" state="visible" r:id="rId6"/>
    <sheet name="Apr" sheetId="6" state="visible" r:id="rId7"/>
    <sheet name="May" sheetId="7" state="visible" r:id="rId8"/>
    <sheet name="Jun" sheetId="8" state="visible" r:id="rId9"/>
    <sheet name="Jul" sheetId="9" state="visible" r:id="rId10"/>
    <sheet name="Aug" sheetId="10" state="visible" r:id="rId11"/>
    <sheet name="Sep" sheetId="11" state="visible" r:id="rId12"/>
    <sheet name="Oct" sheetId="12" state="visible" r:id="rId13"/>
    <sheet name="Nov" sheetId="13" state="visible" r:id="rId14"/>
    <sheet name="Dec" sheetId="14" state="visible" r:id="rId15"/>
    <sheet name="Sheet3" sheetId="15" state="visible" r:id="rId16"/>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<sst xmlns="http://schemas.openxmlformats.org/spreadsheetml/2006/main" count="203" uniqueCount="44">
  <si>
    <t xml:space="preserve">&lt;--- Change year in A1 for different year.</t>
  </si>
  <si>
    <t xml:space="preserve">Sun</t>
  </si>
  <si>
    <t xml:space="preserve">Mon</t>
  </si>
  <si>
    <t xml:space="preserve">Tue</t>
  </si>
  <si>
    <t xml:space="preserve">Wed</t>
  </si>
  <si>
    <t xml:space="preserve">Thu</t>
  </si>
  <si>
    <t xml:space="preserve">Fri</t>
  </si>
  <si>
    <t xml:space="preserve">Sat</t>
  </si>
  <si>
    <t xml:space="preserve">Pay Uncle Sam</t>
  </si>
  <si>
    <t xml:space="preserve">Jane's Birthday</t>
  </si>
  <si>
    <t xml:space="preserve">New Year</t>
  </si>
  <si>
    <t xml:space="preserve">New Year Eve</t>
  </si>
  <si>
    <t xml:space="preserve">Wedding Anniversary</t>
  </si>
  <si>
    <t xml:space="preserve">Martin Luther King's Day</t>
  </si>
  <si>
    <t xml:space="preserve">Ash Wednesday</t>
  </si>
  <si>
    <t xml:space="preserve">John's Birthday</t>
  </si>
  <si>
    <t xml:space="preserve">Presidents' Day</t>
  </si>
  <si>
    <t xml:space="preserve">Valentine's Day</t>
  </si>
  <si>
    <t xml:space="preserve">Armed Forces Day</t>
  </si>
  <si>
    <t xml:space="preserve">St. Patrick's Day</t>
  </si>
  <si>
    <t xml:space="preserve">Memorial Day</t>
  </si>
  <si>
    <t xml:space="preserve">Easter Sunday</t>
  </si>
  <si>
    <t xml:space="preserve">Flag Day</t>
  </si>
  <si>
    <t xml:space="preserve">All Fool's Day</t>
  </si>
  <si>
    <t xml:space="preserve">Independence Day</t>
  </si>
  <si>
    <t xml:space="preserve">Cinco de Mayo</t>
  </si>
  <si>
    <t xml:space="preserve">Labor Day</t>
  </si>
  <si>
    <t xml:space="preserve">Mother's Day</t>
  </si>
  <si>
    <t xml:space="preserve">Columbus Day</t>
  </si>
  <si>
    <t xml:space="preserve">Father's Day</t>
  </si>
  <si>
    <t xml:space="preserve">Veterans Day</t>
  </si>
  <si>
    <t xml:space="preserve">Juneteenth</t>
  </si>
  <si>
    <t xml:space="preserve">Thanksgiving Day</t>
  </si>
  <si>
    <t xml:space="preserve">“9/11”</t>
  </si>
  <si>
    <t xml:space="preserve">Christmas Day</t>
  </si>
  <si>
    <t xml:space="preserve">Halloween</t>
  </si>
  <si>
    <t xml:space="preserve">Pearl Harbor Day</t>
  </si>
  <si>
    <t xml:space="preserve">Sunday</t>
  </si>
  <si>
    <t xml:space="preserve">Monday</t>
  </si>
  <si>
    <t xml:space="preserve">Tuesday</t>
  </si>
  <si>
    <t xml:space="preserve">Wednesday</t>
  </si>
  <si>
    <t xml:space="preserve">Thursday</t>
  </si>
  <si>
    <t xml:space="preserve">Friday</t>
  </si>
  <si>
    <t xml:space="preserve">Saturday</t>
  </si>
</sst>
</file>

<file path=xl/styles.xml><?xml version="1.0" encoding="utf-8"?>
<styleSheet xmlns="http://schemas.openxmlformats.org/spreadsheetml/2006/main">
  <numFmts count="7">
    <numFmt numFmtId="164" formatCode="General"/>
    <numFmt numFmtId="165" formatCode="[$$-409]#,##0.00;[RED]\-[$$-409]#,##0.00"/>
    <numFmt numFmtId="166" formatCode="DD"/>
    <numFmt numFmtId="167" formatCode="MMMM"/>
    <numFmt numFmtId="168" formatCode="MMMM\ D&quot;, &quot;YYYY"/>
    <numFmt numFmtId="169" formatCode="MM/DD/YY"/>
    <numFmt numFmtId="170" formatCode="MMMM&quot;  &quot;YYYY"/>
  </numFmts>
  <fonts count="16">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b val="true"/>
      <sz val="10"/>
      <color rgb="FF000080"/>
      <name val="Arial"/>
      <family val="2"/>
    </font>
    <font>
      <b val="true"/>
      <sz val="10"/>
      <color rgb="FFFFFFFF"/>
      <name val="Arial"/>
      <family val="2"/>
    </font>
    <font>
      <i val="true"/>
      <sz val="10"/>
      <color rgb="FF0047FF"/>
      <name val="Arial"/>
      <family val="2"/>
    </font>
    <font>
      <i val="true"/>
      <sz val="11"/>
      <color rgb="FF0047FF"/>
      <name val="Arial"/>
      <family val="2"/>
    </font>
    <font>
      <b val="true"/>
      <sz val="11"/>
      <color rgb="FF000080"/>
      <name val="Arial"/>
      <family val="2"/>
    </font>
    <font>
      <b val="true"/>
      <sz val="11"/>
      <name val="Arial"/>
      <family val="2"/>
    </font>
    <font>
      <b val="true"/>
      <sz val="12"/>
      <name val="Arial"/>
      <family val="2"/>
    </font>
    <font>
      <b val="true"/>
      <sz val="10"/>
      <name val="Arial"/>
      <family val="2"/>
    </font>
    <font>
      <b val="true"/>
      <sz val="14"/>
      <color rgb="FF000080"/>
      <name val="Arial"/>
      <family val="2"/>
    </font>
    <font>
      <b val="true"/>
      <sz val="12"/>
      <color rgb="FF00FFFF"/>
      <name val="Arial"/>
      <family val="2"/>
    </font>
  </fonts>
  <fills count="9">
    <fill>
      <patternFill patternType="none"/>
    </fill>
    <fill>
      <patternFill patternType="gray125"/>
    </fill>
    <fill>
      <patternFill patternType="solid">
        <fgColor rgb="FF00FFFF"/>
        <bgColor rgb="FF00FFFF"/>
      </patternFill>
    </fill>
    <fill>
      <patternFill patternType="solid">
        <fgColor rgb="FFFF0000"/>
        <bgColor rgb="FF993300"/>
      </patternFill>
    </fill>
    <fill>
      <patternFill patternType="solid">
        <fgColor rgb="FFFFFF00"/>
        <bgColor rgb="FFFFFF00"/>
      </patternFill>
    </fill>
    <fill>
      <patternFill patternType="solid">
        <fgColor rgb="FF00FF00"/>
        <bgColor rgb="FF33CCCC"/>
      </patternFill>
    </fill>
    <fill>
      <patternFill patternType="solid">
        <fgColor rgb="FFFF00FF"/>
        <bgColor rgb="FFFF00FF"/>
      </patternFill>
    </fill>
    <fill>
      <patternFill patternType="solid">
        <fgColor rgb="FFCCFFFF"/>
        <bgColor rgb="FFCCFFFF"/>
      </patternFill>
    </fill>
    <fill>
      <patternFill patternType="solid">
        <fgColor rgb="FF000080"/>
        <bgColor rgb="FF000080"/>
      </patternFill>
    </fill>
  </fills>
  <borders count="20">
    <border diagonalUp="false" diagonalDown="false">
      <left/>
      <right/>
      <top/>
      <bottom/>
      <diagonal/>
    </border>
    <border diagonalUp="false" diagonalDown="false">
      <left style="thin"/>
      <right style="thin"/>
      <top style="thin"/>
      <bottom style="thin"/>
      <diagonal/>
    </border>
    <border diagonalUp="false" diagonalDown="false">
      <left style="thick">
        <color rgb="FF000080"/>
      </left>
      <right/>
      <top style="thick">
        <color rgb="FF000080"/>
      </top>
      <bottom/>
      <diagonal/>
    </border>
    <border diagonalUp="false" diagonalDown="false">
      <left/>
      <right style="thick">
        <color rgb="FF000080"/>
      </right>
      <top style="thick">
        <color rgb="FF000080"/>
      </top>
      <bottom/>
      <diagonal/>
    </border>
    <border diagonalUp="false" diagonalDown="false">
      <left style="thick">
        <color rgb="FF000080"/>
      </left>
      <right style="thick">
        <color rgb="FF000080"/>
      </right>
      <top/>
      <bottom/>
      <diagonal/>
    </border>
    <border diagonalUp="false" diagonalDown="false">
      <left style="thick">
        <color rgb="FF000080"/>
      </left>
      <right style="thick">
        <color rgb="FF000080"/>
      </right>
      <top/>
      <bottom style="thick">
        <color rgb="FF000080"/>
      </bottom>
      <diagonal/>
    </border>
    <border diagonalUp="false" diagonalDown="false">
      <left style="thin">
        <color rgb="FF000080"/>
      </left>
      <right style="thin">
        <color rgb="FF000080"/>
      </right>
      <top style="thin">
        <color rgb="FF000080"/>
      </top>
      <bottom style="thin">
        <color rgb="FF000080"/>
      </bottom>
      <diagonal/>
    </border>
    <border diagonalUp="false" diagonalDown="false">
      <left style="hair"/>
      <right style="hair"/>
      <top style="hair"/>
      <bottom style="hair"/>
      <diagonal/>
    </border>
    <border diagonalUp="false" diagonalDown="false">
      <left style="thin"/>
      <right/>
      <top/>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hair"/>
      <right style="hair"/>
      <top/>
      <bottom/>
      <diagonal/>
    </border>
    <border diagonalUp="false" diagonalDown="false">
      <left style="thin"/>
      <right style="thin"/>
      <top/>
      <bottom/>
      <diagonal/>
    </border>
    <border diagonalUp="false" diagonalDown="false">
      <left/>
      <right/>
      <top style="thin"/>
      <bottom/>
      <diagonal/>
    </border>
    <border diagonalUp="false" diagonalDown="false">
      <left/>
      <right style="thin"/>
      <top/>
      <bottom/>
      <diagonal/>
    </border>
    <border diagonalUp="false" diagonalDown="false">
      <left style="thin"/>
      <right/>
      <top/>
      <bottom style="thin"/>
      <diagonal/>
    </border>
    <border diagonalUp="false" diagonalDown="false">
      <left/>
      <right style="thin"/>
      <top/>
      <bottom style="thin"/>
      <diagonal/>
    </border>
    <border diagonalUp="false" diagonalDown="false">
      <left style="thick">
        <color rgb="FF000080"/>
      </left>
      <right style="thick">
        <color rgb="FF000080"/>
      </right>
      <top style="thick">
        <color rgb="FF000080"/>
      </top>
      <bottom style="thick">
        <color rgb="FF000080"/>
      </bottom>
      <diagonal/>
    </border>
    <border diagonalUp="false" diagonalDown="false">
      <left style="thick">
        <color rgb="FF000080"/>
      </left>
      <right/>
      <top/>
      <bottom/>
      <diagonal/>
    </border>
  </borders>
  <cellStyleXfs count="38">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false" applyProtection="false"/>
    <xf numFmtId="165" fontId="4" fillId="0" borderId="0" applyFont="true" applyBorder="true" applyAlignment="false" applyProtection="false"/>
    <xf numFmtId="164" fontId="5" fillId="0" borderId="0" applyFont="true" applyBorder="true" applyAlignment="true" applyProtection="false">
      <alignment horizontal="center" vertical="bottom" textRotation="0" wrapText="false" indent="0" shrinkToFit="false"/>
    </xf>
    <xf numFmtId="164" fontId="5" fillId="0" borderId="0" applyFont="true" applyBorder="true" applyAlignment="true" applyProtection="false">
      <alignment horizontal="center" vertical="bottom" textRotation="90" wrapText="false" indent="0" shrinkToFit="false"/>
    </xf>
    <xf numFmtId="164" fontId="6" fillId="2" borderId="1" applyFont="true" applyBorder="true" applyAlignment="false" applyProtection="false"/>
    <xf numFmtId="164" fontId="7" fillId="3" borderId="1" applyFont="true" applyBorder="true" applyAlignment="false" applyProtection="false"/>
    <xf numFmtId="164" fontId="0" fillId="4" borderId="1" applyFont="false" applyBorder="true" applyAlignment="false" applyProtection="false"/>
    <xf numFmtId="164" fontId="0" fillId="5" borderId="1" applyFont="false" applyBorder="true" applyAlignment="false" applyProtection="false"/>
    <xf numFmtId="164" fontId="0" fillId="6" borderId="1" applyFont="false" applyBorder="true" applyAlignment="false" applyProtection="false"/>
    <xf numFmtId="164" fontId="8" fillId="7" borderId="0" applyFont="true" applyBorder="true" applyAlignment="false" applyProtection="false"/>
    <xf numFmtId="164" fontId="8" fillId="7" borderId="0" applyFont="true" applyBorder="true" applyAlignment="false" applyProtection="false"/>
    <xf numFmtId="164" fontId="9" fillId="7" borderId="2" applyFont="true" applyBorder="true" applyAlignment="false" applyProtection="false"/>
    <xf numFmtId="164" fontId="9" fillId="7" borderId="3" applyFont="true" applyBorder="true" applyAlignment="false" applyProtection="false"/>
    <xf numFmtId="164" fontId="9" fillId="7" borderId="4" applyFont="true" applyBorder="true" applyAlignment="false" applyProtection="false"/>
    <xf numFmtId="164" fontId="9" fillId="7" borderId="5" applyFont="true" applyBorder="true" applyAlignment="false" applyProtection="false"/>
    <xf numFmtId="166" fontId="10" fillId="0" borderId="2" applyFont="true" applyBorder="true" applyAlignment="true" applyProtection="false">
      <alignment horizontal="center" vertical="bottom" textRotation="0" wrapText="false" indent="0" shrinkToFit="false"/>
    </xf>
    <xf numFmtId="166" fontId="11" fillId="5" borderId="6" applyFont="true" applyBorder="true" applyAlignment="true" applyProtection="false">
      <alignment horizontal="center" vertical="bottom" textRotation="0" wrapText="false" indent="0" shrinkToFit="false"/>
    </xf>
    <xf numFmtId="164" fontId="0" fillId="0" borderId="3" applyFont="false" applyBorder="true" applyAlignment="false" applyProtection="false"/>
  </cellStyleXfs>
  <cellXfs count="51">
    <xf numFmtId="164" fontId="0" fillId="0" borderId="0" xfId="0" applyFont="false" applyBorder="false" applyAlignment="false" applyProtection="false">
      <alignment horizontal="general" vertical="bottom" textRotation="0" wrapText="false" indent="0" shrinkToFit="false"/>
      <protection locked="true" hidden="false"/>
    </xf>
    <xf numFmtId="164" fontId="12" fillId="0" borderId="7" xfId="0" applyFont="true" applyBorder="true" applyAlignment="true" applyProtection="true">
      <alignment horizontal="center" vertical="bottom" textRotation="0" wrapText="false" indent="0" shrinkToFit="false"/>
      <protection locked="false" hidden="false"/>
    </xf>
    <xf numFmtId="164" fontId="0" fillId="0" borderId="8" xfId="0" applyFont="fals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7" fontId="13" fillId="0" borderId="0" xfId="0" applyFont="true" applyBorder="true" applyAlignment="true" applyProtection="false">
      <alignment horizontal="center" vertical="bottom" textRotation="0" wrapText="false" indent="0" shrinkToFit="false"/>
      <protection locked="true" hidden="false"/>
    </xf>
    <xf numFmtId="164" fontId="0" fillId="7" borderId="9" xfId="0" applyFont="true" applyBorder="true" applyAlignment="true" applyProtection="false">
      <alignment horizontal="center" vertical="bottom" textRotation="0" wrapText="false" indent="0" shrinkToFit="false"/>
      <protection locked="true" hidden="false"/>
    </xf>
    <xf numFmtId="164" fontId="0" fillId="7" borderId="10" xfId="0" applyFont="true" applyBorder="true" applyAlignment="true" applyProtection="false">
      <alignment horizontal="center" vertical="bottom" textRotation="0" wrapText="false" indent="0" shrinkToFit="false"/>
      <protection locked="true" hidden="false"/>
    </xf>
    <xf numFmtId="164" fontId="0" fillId="7" borderId="11" xfId="0" applyFont="true" applyBorder="true" applyAlignment="true" applyProtection="false">
      <alignment horizontal="center" vertical="bottom" textRotation="0" wrapText="false" indent="0" shrinkToFit="false"/>
      <protection locked="true" hidden="false"/>
    </xf>
    <xf numFmtId="164" fontId="0" fillId="0" borderId="12" xfId="0" applyFont="false" applyBorder="true" applyAlignment="false" applyProtection="false">
      <alignment horizontal="general" vertical="bottom" textRotation="0" wrapText="false" indent="0" shrinkToFit="false"/>
      <protection locked="true" hidden="false"/>
    </xf>
    <xf numFmtId="164" fontId="6" fillId="2" borderId="1" xfId="24" applyFont="false" applyBorder="false" applyAlignment="true" applyProtection="false">
      <alignment horizontal="left" vertical="bottom" textRotation="0" wrapText="false" indent="0" shrinkToFit="false"/>
      <protection locked="true" hidden="false"/>
    </xf>
    <xf numFmtId="168" fontId="6" fillId="2" borderId="1" xfId="24" applyFont="false" applyBorder="false" applyAlignment="true" applyProtection="false">
      <alignment horizontal="center" vertical="bottom" textRotation="0" wrapText="false" indent="0" shrinkToFit="false"/>
      <protection locked="true" hidden="false"/>
    </xf>
    <xf numFmtId="166" fontId="0" fillId="0" borderId="0" xfId="0" applyFont="false" applyBorder="false" applyAlignment="true" applyProtection="false">
      <alignment horizontal="center" vertical="bottom" textRotation="0" wrapText="false" indent="0" shrinkToFit="false"/>
      <protection locked="true" hidden="false"/>
    </xf>
    <xf numFmtId="166" fontId="0" fillId="5" borderId="1" xfId="27" applyFont="false" applyBorder="false" applyAlignment="true" applyProtection="false">
      <alignment horizontal="center" vertical="bottom" textRotation="0" wrapText="false" indent="0" shrinkToFit="false"/>
      <protection locked="true" hidden="false"/>
    </xf>
    <xf numFmtId="164" fontId="0" fillId="0" borderId="13" xfId="0" applyFont="false" applyBorder="tru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6" fontId="0" fillId="6" borderId="1" xfId="28" applyFont="false" applyBorder="false" applyAlignment="true" applyProtection="false">
      <alignment horizontal="center" vertical="bottom" textRotation="0" wrapText="false" indent="0" shrinkToFit="false"/>
      <protection locked="true" hidden="false"/>
    </xf>
    <xf numFmtId="164" fontId="0" fillId="0" borderId="0" xfId="0" applyFont="true" applyBorder="true" applyAlignment="true" applyProtection="false">
      <alignment horizontal="left"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7" fontId="13" fillId="0" borderId="14" xfId="0" applyFont="true" applyBorder="true" applyAlignment="true" applyProtection="false">
      <alignment horizontal="center"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0" fillId="0" borderId="14" xfId="0" applyFont="false" applyBorder="true" applyAlignment="false" applyProtection="false">
      <alignment horizontal="general" vertical="bottom" textRotation="0" wrapText="false" indent="0" shrinkToFit="false"/>
      <protection locked="true" hidden="false"/>
    </xf>
    <xf numFmtId="164" fontId="12" fillId="0" borderId="0" xfId="0" applyFont="true" applyBorder="false" applyAlignment="true" applyProtection="false">
      <alignment horizontal="center" vertical="bottom" textRotation="0" wrapText="false" indent="0" shrinkToFit="false"/>
      <protection locked="true" hidden="false"/>
    </xf>
    <xf numFmtId="169" fontId="6" fillId="2" borderId="1" xfId="24" applyFont="false" applyBorder="false" applyAlignment="true" applyProtection="false">
      <alignment horizontal="center" vertical="bottom" textRotation="0" wrapText="false" indent="0" shrinkToFit="false"/>
      <protection locked="true" hidden="false"/>
    </xf>
    <xf numFmtId="164" fontId="7" fillId="3" borderId="1" xfId="25" applyFont="false" applyBorder="false" applyAlignment="true" applyProtection="false">
      <alignment horizontal="center" vertical="bottom" textRotation="0" wrapText="false" indent="0" shrinkToFit="false"/>
      <protection locked="true" hidden="false"/>
    </xf>
    <xf numFmtId="164" fontId="0" fillId="4" borderId="1" xfId="26" applyFont="false" applyBorder="false" applyAlignment="true" applyProtection="false">
      <alignment horizontal="center" vertical="bottom" textRotation="0" wrapText="false" indent="0" shrinkToFit="false"/>
      <protection locked="true" hidden="false"/>
    </xf>
    <xf numFmtId="164" fontId="0" fillId="5" borderId="1" xfId="27" applyFont="false" applyBorder="false" applyAlignment="true" applyProtection="false">
      <alignment horizontal="center" vertical="bottom" textRotation="0" wrapText="false" indent="0" shrinkToFit="false"/>
      <protection locked="true" hidden="false"/>
    </xf>
    <xf numFmtId="164" fontId="0" fillId="6" borderId="1" xfId="28" applyFont="false" applyBorder="false" applyAlignment="true" applyProtection="false">
      <alignment horizontal="center" vertical="bottom" textRotation="0" wrapText="false" indent="0" shrinkToFit="false"/>
      <protection locked="true" hidden="false"/>
    </xf>
    <xf numFmtId="164" fontId="0" fillId="0" borderId="8" xfId="0" applyFont="false" applyBorder="true" applyAlignment="false" applyProtection="true">
      <alignment horizontal="general" vertical="bottom" textRotation="0" wrapText="false" indent="0" shrinkToFit="false"/>
      <protection locked="false" hidden="false"/>
    </xf>
    <xf numFmtId="169" fontId="0" fillId="0" borderId="8" xfId="0" applyFont="false" applyBorder="true" applyAlignment="true" applyProtection="true">
      <alignment horizontal="center" vertical="bottom" textRotation="0" wrapText="false" indent="0" shrinkToFit="false"/>
      <protection locked="false" hidden="false"/>
    </xf>
    <xf numFmtId="164" fontId="0" fillId="0" borderId="15" xfId="0" applyFont="true" applyBorder="true" applyAlignment="false" applyProtection="true">
      <alignment horizontal="general" vertical="bottom" textRotation="0" wrapText="false" indent="0" shrinkToFit="false"/>
      <protection locked="false" hidden="false"/>
    </xf>
    <xf numFmtId="169" fontId="0" fillId="0" borderId="8" xfId="0" applyFont="false" applyBorder="true" applyAlignment="true" applyProtection="true">
      <alignment horizontal="center" vertical="bottom" textRotation="0" wrapText="false" indent="0" shrinkToFit="false"/>
      <protection locked="false" hidden="false"/>
    </xf>
    <xf numFmtId="164" fontId="0" fillId="0" borderId="15" xfId="0" applyFont="true" applyBorder="true" applyAlignment="false" applyProtection="true">
      <alignment horizontal="general" vertical="bottom" textRotation="0" wrapText="false" indent="0" shrinkToFit="false"/>
      <protection locked="false" hidden="false"/>
    </xf>
    <xf numFmtId="169" fontId="0" fillId="0" borderId="16" xfId="0" applyFont="false" applyBorder="true" applyAlignment="true" applyProtection="true">
      <alignment horizontal="center" vertical="bottom" textRotation="0" wrapText="false" indent="0" shrinkToFit="false"/>
      <protection locked="false" hidden="false"/>
    </xf>
    <xf numFmtId="164" fontId="0" fillId="0" borderId="17" xfId="0" applyFont="false" applyBorder="true" applyAlignment="false" applyProtection="true">
      <alignment horizontal="general" vertical="bottom" textRotation="0" wrapText="false" indent="0" shrinkToFit="false"/>
      <protection locked="false" hidden="false"/>
    </xf>
    <xf numFmtId="170" fontId="14" fillId="0" borderId="18" xfId="0" applyFont="true" applyBorder="true" applyAlignment="true" applyProtection="false">
      <alignment horizontal="center" vertical="bottom" textRotation="0" wrapText="false" indent="0" shrinkToFit="false"/>
      <protection locked="true" hidden="false"/>
    </xf>
    <xf numFmtId="164" fontId="0" fillId="0" borderId="19" xfId="0" applyFont="false" applyBorder="true" applyAlignment="false" applyProtection="false">
      <alignment horizontal="general" vertical="bottom" textRotation="0" wrapText="false" indent="0" shrinkToFit="false"/>
      <protection locked="true" hidden="false"/>
    </xf>
    <xf numFmtId="170" fontId="15" fillId="8" borderId="18" xfId="0" applyFont="true" applyBorder="true" applyAlignment="true" applyProtection="false">
      <alignment horizontal="center" vertical="bottom" textRotation="0" wrapText="false" indent="0" shrinkToFit="false"/>
      <protection locked="true" hidden="false"/>
    </xf>
    <xf numFmtId="166" fontId="11" fillId="0" borderId="2" xfId="36" applyFont="false" applyBorder="true" applyAlignment="false" applyProtection="false">
      <alignment horizontal="center" vertical="bottom" textRotation="0" wrapText="false" indent="0" shrinkToFit="false"/>
      <protection locked="true" hidden="false"/>
    </xf>
    <xf numFmtId="164" fontId="9" fillId="7" borderId="3" xfId="32" applyFont="false" applyBorder="false" applyAlignment="false" applyProtection="false">
      <alignment horizontal="general" vertical="bottom" textRotation="0" wrapText="false" indent="0" shrinkToFit="false"/>
      <protection locked="true" hidden="false"/>
    </xf>
    <xf numFmtId="166" fontId="10" fillId="0" borderId="2" xfId="27" applyFont="true" applyBorder="true" applyAlignment="true" applyProtection="false">
      <alignment horizontal="center" vertical="bottom" textRotation="0" wrapText="false" indent="0" shrinkToFit="false"/>
      <protection locked="true" hidden="false"/>
    </xf>
    <xf numFmtId="164" fontId="0" fillId="6" borderId="1" xfId="28" applyFont="false" applyBorder="false" applyAlignment="false" applyProtection="false">
      <alignment horizontal="general" vertical="bottom" textRotation="0" wrapText="false" indent="0" shrinkToFit="false"/>
      <protection locked="true" hidden="false"/>
    </xf>
    <xf numFmtId="164" fontId="0" fillId="5" borderId="1" xfId="27" applyFont="false" applyBorder="false" applyAlignment="false" applyProtection="false">
      <alignment horizontal="general" vertical="bottom" textRotation="0" wrapText="false" indent="0" shrinkToFit="false"/>
      <protection locked="true" hidden="false"/>
    </xf>
    <xf numFmtId="164" fontId="0" fillId="0" borderId="3" xfId="37" applyFont="false" applyBorder="false" applyAlignment="false" applyProtection="false">
      <alignment horizontal="general" vertical="bottom" textRotation="0" wrapText="false" indent="0" shrinkToFit="false"/>
      <protection locked="true" hidden="false"/>
    </xf>
    <xf numFmtId="164" fontId="0" fillId="0" borderId="4" xfId="0" applyFont="false" applyBorder="true" applyAlignment="false" applyProtection="true">
      <alignment horizontal="general" vertical="bottom" textRotation="0" wrapText="false" indent="0" shrinkToFit="false"/>
      <protection locked="false" hidden="false"/>
    </xf>
    <xf numFmtId="164" fontId="8" fillId="0" borderId="4" xfId="29" applyFont="false" applyBorder="true" applyAlignment="false" applyProtection="true">
      <alignment horizontal="general" vertical="bottom" textRotation="0" wrapText="false" indent="0" shrinkToFit="false"/>
      <protection locked="false" hidden="false"/>
    </xf>
    <xf numFmtId="164" fontId="0" fillId="0" borderId="5" xfId="0" applyFont="false" applyBorder="true" applyAlignment="false" applyProtection="true">
      <alignment horizontal="general" vertical="bottom" textRotation="0" wrapText="false" indent="0" shrinkToFit="false"/>
      <protection locked="false" hidden="false"/>
    </xf>
    <xf numFmtId="164" fontId="8" fillId="0" borderId="5" xfId="29" applyFont="false" applyBorder="true" applyAlignment="false" applyProtection="true">
      <alignment horizontal="general" vertical="bottom" textRotation="0" wrapText="false" indent="0" shrinkToFit="false"/>
      <protection locked="false" hidden="false"/>
    </xf>
    <xf numFmtId="166" fontId="10" fillId="0" borderId="2" xfId="0" applyFont="true" applyBorder="true" applyAlignment="true" applyProtection="false">
      <alignment horizontal="center" vertical="bottom" textRotation="0" wrapText="false" indent="0" shrinkToFit="false"/>
      <protection locked="true" hidden="false"/>
    </xf>
    <xf numFmtId="164" fontId="0" fillId="4" borderId="1" xfId="26" applyFont="false" applyBorder="false" applyAlignment="false" applyProtection="false">
      <alignment horizontal="general" vertical="bottom" textRotation="0" wrapText="false" indent="0" shrinkToFit="false"/>
      <protection locked="true" hidden="false"/>
    </xf>
    <xf numFmtId="164" fontId="7" fillId="3" borderId="1" xfId="25" applyFont="false" applyBorder="false" applyAlignment="false" applyProtection="false">
      <alignment horizontal="general" vertical="bottom" textRotation="0" wrapText="false" indent="0" shrinkToFit="false"/>
      <protection locked="true" hidden="false"/>
    </xf>
  </cellXfs>
  <cellStyles count="24">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Blue" xfId="24" builtinId="53" customBuiltin="true"/>
    <cellStyle name="Red" xfId="25" builtinId="53" customBuiltin="true"/>
    <cellStyle name="Yellow" xfId="26" builtinId="53" customBuiltin="true"/>
    <cellStyle name="Green" xfId="27" builtinId="53" customBuiltin="true"/>
    <cellStyle name="Magenta" xfId="28" builtinId="53" customBuiltin="true"/>
    <cellStyle name="NotMonth" xfId="29" builtinId="53" customBuiltin="true"/>
    <cellStyle name="NMonth" xfId="30" builtinId="53" customBuiltin="true"/>
    <cellStyle name="NLTMonth" xfId="31" builtinId="53" customBuiltin="true"/>
    <cellStyle name="NTRMonth" xfId="32" builtinId="53" customBuiltin="true"/>
    <cellStyle name="NLRMonth" xfId="33" builtinId="53" customBuiltin="true"/>
    <cellStyle name="NLBRMonth" xfId="34" builtinId="53" customBuiltin="true"/>
    <cellStyle name="Date" xfId="35" builtinId="53" customBuiltin="true"/>
    <cellStyle name="MGreen" xfId="36" builtinId="53" customBuiltin="true"/>
    <cellStyle name="TopRight" xfId="37" builtinId="53" customBuiltin="true"/>
  </cellStyles>
  <dxfs count="9">
    <dxf>
      <font>
        <b val="1"/>
        <color rgb="FFFFFFFF"/>
      </font>
      <fill>
        <patternFill>
          <bgColor rgb="FFFF0000"/>
        </patternFill>
      </fill>
      <border diagonalUp="false" diagonalDown="false">
        <left style="thin"/>
        <right style="thin"/>
        <top style="thin"/>
        <bottom style="thin"/>
        <diagonal/>
      </border>
    </dxf>
    <dxf>
      <fill>
        <patternFill>
          <bgColor rgb="FFFFFF00"/>
        </patternFill>
      </fill>
      <border diagonalUp="false" diagonalDown="false">
        <left style="thin"/>
        <right style="thin"/>
        <top style="thin"/>
        <bottom style="thin"/>
        <diagonal/>
      </border>
    </dxf>
    <dxf>
      <fill>
        <patternFill>
          <bgColor rgb="FF00FF00"/>
        </patternFill>
      </fill>
      <border diagonalUp="false" diagonalDown="false">
        <left style="thin"/>
        <right style="thin"/>
        <top style="thin"/>
        <bottom style="thin"/>
        <diagonal/>
      </border>
    </dxf>
    <dxf>
      <fill>
        <patternFill>
          <bgColor rgb="FFFF00FF"/>
        </patternFill>
      </fill>
      <border diagonalUp="false" diagonalDown="false">
        <left style="thin"/>
        <right style="thin"/>
        <top style="thin"/>
        <bottom style="thin"/>
        <diagonal/>
      </border>
    </dxf>
    <dxf>
      <font>
        <b val="1"/>
        <color rgb="FF000080"/>
      </font>
      <fill>
        <patternFill>
          <bgColor rgb="FF00FFFF"/>
        </patternFill>
      </fill>
      <border diagonalUp="false" diagonalDown="false">
        <left style="thin"/>
        <right style="thin"/>
        <top style="thin"/>
        <bottom style="thin"/>
        <diagonal/>
      </border>
    </dxf>
    <dxf>
      <font>
        <i val="1"/>
        <color rgb="FF0047FF"/>
      </font>
      <fill>
        <patternFill>
          <bgColor rgb="FFCCFFFF"/>
        </patternFill>
      </fill>
      <border diagonalUp="false" diagonalDown="false">
        <left style="thick"/>
        <right/>
        <top style="thick"/>
        <bottom/>
        <diagonal/>
      </border>
    </dxf>
    <dxf>
      <font>
        <i val="1"/>
        <color rgb="FF0047FF"/>
      </font>
      <fill>
        <patternFill>
          <bgColor rgb="FFCCFFFF"/>
        </patternFill>
      </fill>
      <border diagonalUp="false" diagonalDown="false">
        <left style="thick"/>
        <right style="thick"/>
        <top/>
        <bottom/>
        <diagonal/>
      </border>
    </dxf>
    <dxf>
      <font>
        <i val="1"/>
        <color rgb="FF0047FF"/>
      </font>
      <fill>
        <patternFill>
          <bgColor rgb="FFCCFFFF"/>
        </patternFill>
      </fill>
      <border diagonalUp="false" diagonalDown="false">
        <left style="thick"/>
        <right style="thick"/>
        <top/>
        <bottom style="thick"/>
        <diagonal/>
      </border>
    </dxf>
    <dxf>
      <font>
        <i val="1"/>
        <color rgb="FF0047FF"/>
      </font>
      <fill>
        <patternFill>
          <bgColor rgb="FFCCFFFF"/>
        </patternFill>
      </fill>
      <border diagonalUp="false" diagonalDown="false">
        <left/>
        <right/>
        <top/>
        <bottom/>
        <diagonal/>
      </border>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47FF"/>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A34"/>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4" min="1" style="0" width="5.18"/>
    <col collapsed="false" customWidth="true" hidden="false" outlineLevel="0" max="25" min="25" style="0" width="14.26"/>
    <col collapsed="false" customWidth="true" hidden="false" outlineLevel="0" max="26" min="26" style="0" width="20.73"/>
    <col collapsed="false" customWidth="false" hidden="false" outlineLevel="0" max="27" min="27" style="0" width="11.57"/>
    <col collapsed="false" customWidth="false" hidden="false" outlineLevel="0" max="1025" min="28" style="0" width="11.52"/>
  </cols>
  <sheetData>
    <row r="1" customFormat="false" ht="15.25" hidden="false" customHeight="false" outlineLevel="0" collapsed="false">
      <c r="A1" s="1" t="n">
        <v>2009</v>
      </c>
      <c r="B1" s="1"/>
      <c r="C1" s="1"/>
      <c r="D1" s="1"/>
      <c r="E1" s="1"/>
      <c r="F1" s="1"/>
      <c r="G1" s="1"/>
      <c r="H1" s="1"/>
      <c r="I1" s="1"/>
      <c r="J1" s="1"/>
      <c r="K1" s="1"/>
      <c r="L1" s="1"/>
      <c r="M1" s="1"/>
      <c r="N1" s="1"/>
      <c r="O1" s="1"/>
      <c r="P1" s="1"/>
      <c r="Q1" s="1"/>
      <c r="R1" s="1"/>
      <c r="S1" s="1"/>
      <c r="T1" s="1"/>
      <c r="U1" s="1"/>
      <c r="V1" s="1"/>
      <c r="W1" s="1"/>
      <c r="X1" s="2"/>
      <c r="Y1" s="3" t="s">
        <v>0</v>
      </c>
      <c r="Z1" s="3"/>
    </row>
    <row r="2" customFormat="false" ht="12.85" hidden="false" customHeight="false" outlineLevel="0" collapsed="false">
      <c r="A2" s="4" t="n">
        <f aca="false">DATE($A$1,1,1)</f>
        <v>39814</v>
      </c>
      <c r="B2" s="4"/>
      <c r="C2" s="4"/>
      <c r="D2" s="4"/>
      <c r="E2" s="4"/>
      <c r="F2" s="4"/>
      <c r="G2" s="4"/>
      <c r="I2" s="4" t="n">
        <f aca="false">DATE($A$1,2,1)</f>
        <v>39845</v>
      </c>
      <c r="J2" s="4"/>
      <c r="K2" s="4"/>
      <c r="L2" s="4"/>
      <c r="M2" s="4"/>
      <c r="N2" s="4"/>
      <c r="O2" s="4"/>
      <c r="Q2" s="4" t="n">
        <f aca="false">DATE($A$1,3,1)</f>
        <v>39873</v>
      </c>
      <c r="R2" s="4"/>
      <c r="S2" s="4"/>
      <c r="T2" s="4"/>
      <c r="U2" s="4"/>
      <c r="V2" s="4"/>
      <c r="W2" s="4"/>
      <c r="X2" s="2"/>
    </row>
    <row r="3" customFormat="false" ht="13.4" hidden="false" customHeight="false" outlineLevel="0" collapsed="false">
      <c r="A3" s="5" t="s">
        <v>1</v>
      </c>
      <c r="B3" s="6" t="s">
        <v>2</v>
      </c>
      <c r="C3" s="6" t="s">
        <v>3</v>
      </c>
      <c r="D3" s="6" t="s">
        <v>4</v>
      </c>
      <c r="E3" s="6" t="s">
        <v>5</v>
      </c>
      <c r="F3" s="6" t="s">
        <v>6</v>
      </c>
      <c r="G3" s="7" t="s">
        <v>7</v>
      </c>
      <c r="H3" s="8"/>
      <c r="I3" s="5" t="s">
        <v>1</v>
      </c>
      <c r="J3" s="6" t="s">
        <v>2</v>
      </c>
      <c r="K3" s="6" t="s">
        <v>3</v>
      </c>
      <c r="L3" s="6" t="s">
        <v>4</v>
      </c>
      <c r="M3" s="6" t="s">
        <v>5</v>
      </c>
      <c r="N3" s="6" t="s">
        <v>6</v>
      </c>
      <c r="O3" s="7" t="s">
        <v>7</v>
      </c>
      <c r="P3" s="8"/>
      <c r="Q3" s="5" t="s">
        <v>1</v>
      </c>
      <c r="R3" s="6" t="s">
        <v>2</v>
      </c>
      <c r="S3" s="6" t="s">
        <v>3</v>
      </c>
      <c r="T3" s="6" t="s">
        <v>4</v>
      </c>
      <c r="U3" s="6" t="s">
        <v>5</v>
      </c>
      <c r="V3" s="6" t="s">
        <v>6</v>
      </c>
      <c r="W3" s="7" t="s">
        <v>7</v>
      </c>
      <c r="X3" s="2"/>
      <c r="Y3" s="9" t="str">
        <f aca="false">"Today"&amp;T(_xlfn.ORG.OPENOFFICE.STYLE("Blue"))</f>
        <v>Today</v>
      </c>
      <c r="Z3" s="10" t="n">
        <f aca="true">TODAY()+_xlfn.ORG.OPENOFFICE.STYLE("Blue")</f>
        <v>45173</v>
      </c>
    </row>
    <row r="4" customFormat="false" ht="13.4" hidden="false" customHeight="false" outlineLevel="0" collapsed="false">
      <c r="A4" s="11" t="str">
        <f aca="false">IF(WEEKDAY(A2)=1,A2+_xlfn.ORG.OPENOFFICE.STYLE(IF(NOT(ISNA(MATCH(_xlfn.ORG.OPENOFFICE.CURRENT(),Holidays!$E$3:$E$33,0))),"Green",IF(NOT(ISNA(MATCH(_xlfn.ORG.OPENOFFICE.CURRENT(),Holidays!$G$3:$G$33,0))),"Magenta","Default"))),""&amp;T(_xlfn.ORG.OPENOFFICE.STYLE("Default")))</f>
        <v/>
      </c>
      <c r="B4" s="11" t="str">
        <f aca="false">IF(WEEKDAY(A2)&lt;=2,A2+2-WEEKDAY(A2)+_xlfn.ORG.OPENOFFICE.STYLE(IF(NOT(ISNA(MATCH(_xlfn.ORG.OPENOFFICE.CURRENT(),Holidays!$E$3:$E$33,0))),"Green",IF(NOT(ISNA(MATCH(_xlfn.ORG.OPENOFFICE.CURRENT(),Holidays!$G$3:$G$33,0))),"Magenta","Default"))),""&amp;T(_xlfn.ORG.OPENOFFICE.STYLE("Default")))</f>
        <v/>
      </c>
      <c r="C4" s="11" t="str">
        <f aca="false">IF(WEEKDAY(A2)&lt;=3,A2+3-WEEKDAY(A2)+_xlfn.ORG.OPENOFFICE.STYLE(IF(NOT(ISNA(MATCH(_xlfn.ORG.OPENOFFICE.CURRENT(),Holidays!$E$3:$E$33,0))),"Green",IF(NOT(ISNA(MATCH(_xlfn.ORG.OPENOFFICE.CURRENT(),Holidays!$G$3:$G$33,0))),"Magenta","Default"))),""&amp;T(_xlfn.ORG.OPENOFFICE.STYLE("Default")))</f>
        <v/>
      </c>
      <c r="D4" s="11" t="str">
        <f aca="false">IF(WEEKDAY(A2)&lt;=4,A2+4-WEEKDAY(A2)+_xlfn.ORG.OPENOFFICE.STYLE(IF(NOT(ISNA(MATCH(_xlfn.ORG.OPENOFFICE.CURRENT(),Holidays!$E$3:$E$33,0))),"Green",IF(NOT(ISNA(MATCH(_xlfn.ORG.OPENOFFICE.CURRENT(),Holidays!$G$3:$G$33,0))),"Magenta","Default"))),""&amp;T(_xlfn.ORG.OPENOFFICE.STYLE("Default")))</f>
        <v/>
      </c>
      <c r="E4" s="12" t="n">
        <f aca="false">IF(WEEKDAY(A2)&lt;=5,A2+5-WEEKDAY(A2)+_xlfn.ORG.OPENOFFICE.STYLE(IF(NOT(ISNA(MATCH(_xlfn.ORG.OPENOFFICE.CURRENT(),Holidays!$E$3:$E$33,0))),"Green",IF(NOT(ISNA(MATCH(_xlfn.ORG.OPENOFFICE.CURRENT(),Holidays!$G$3:$G$33,0))),"Magenta","Default"))),""&amp;T(_xlfn.ORG.OPENOFFICE.STYLE("Default")))</f>
        <v>39814</v>
      </c>
      <c r="F4" s="11" t="n">
        <f aca="false">IF(WEEKDAY(A2)&lt;=6,A2+6-WEEKDAY(A2)+_xlfn.ORG.OPENOFFICE.STYLE(IF(NOT(ISNA(MATCH(_xlfn.ORG.OPENOFFICE.CURRENT(),Holidays!$E$3:$E$33,0))),"Green",IF(NOT(ISNA(MATCH(_xlfn.ORG.OPENOFFICE.CURRENT(),Holidays!$G$3:$G$33,0))),"Magenta","Default"))),""&amp;T(_xlfn.ORG.OPENOFFICE.STYLE("Default")))</f>
        <v>39815</v>
      </c>
      <c r="G4" s="11" t="n">
        <f aca="false">IF(WEEKDAY(A2)&lt;=7,A2+7-WEEKDAY(A2)+_xlfn.ORG.OPENOFFICE.STYLE(IF(NOT(ISNA(MATCH(_xlfn.ORG.OPENOFFICE.CURRENT(),Holidays!$E$3:$E$33,0))),"Green",IF(NOT(ISNA(MATCH(_xlfn.ORG.OPENOFFICE.CURRENT(),Holidays!$G$3:$G$33,0))),"Magenta","Default"))),""&amp;T(_xlfn.ORG.OPENOFFICE.STYLE("Default")))</f>
        <v>39816</v>
      </c>
      <c r="H4" s="13"/>
      <c r="I4" s="11" t="n">
        <f aca="false">IF(WEEKDAY(I2)=1,I2+_xlfn.ORG.OPENOFFICE.STYLE(IF(NOT(ISNA(MATCH(_xlfn.ORG.OPENOFFICE.CURRENT(),Holidays!$E$3:$E$33,0))),"Green",IF(NOT(ISNA(MATCH(_xlfn.ORG.OPENOFFICE.CURRENT(),Holidays!$G$3:$G$33,0))),"Magenta","Default"))),""&amp;T(_xlfn.ORG.OPENOFFICE.STYLE("Default")))</f>
        <v>39845</v>
      </c>
      <c r="J4" s="11" t="n">
        <f aca="false">IF(WEEKDAY(I2)&lt;=2,I2+2-WEEKDAY(I2)+_xlfn.ORG.OPENOFFICE.STYLE(IF(NOT(ISNA(MATCH(_xlfn.ORG.OPENOFFICE.CURRENT(),Holidays!$E$3:$E$33,0))),"Green",IF(NOT(ISNA(MATCH(_xlfn.ORG.OPENOFFICE.CURRENT(),Holidays!$G$3:$G$33,0))),"Magenta","Default"))),""&amp;T(_xlfn.ORG.OPENOFFICE.STYLE("Default")))</f>
        <v>39846</v>
      </c>
      <c r="K4" s="11" t="n">
        <f aca="false">IF(WEEKDAY(I2)&lt;=3,I2+3-WEEKDAY(I2)+_xlfn.ORG.OPENOFFICE.STYLE(IF(NOT(ISNA(MATCH(_xlfn.ORG.OPENOFFICE.CURRENT(),Holidays!$E$3:$E$33,0))),"Green",IF(NOT(ISNA(MATCH(_xlfn.ORG.OPENOFFICE.CURRENT(),Holidays!$G$3:$G$33,0))),"Magenta","Default"))),""&amp;T(_xlfn.ORG.OPENOFFICE.STYLE("Default")))</f>
        <v>39847</v>
      </c>
      <c r="L4" s="11" t="n">
        <f aca="false">IF(WEEKDAY(I2)&lt;=4,I2+4-WEEKDAY(I2)+_xlfn.ORG.OPENOFFICE.STYLE(IF(NOT(ISNA(MATCH(_xlfn.ORG.OPENOFFICE.CURRENT(),Holidays!$E$3:$E$33,0))),"Green",IF(NOT(ISNA(MATCH(_xlfn.ORG.OPENOFFICE.CURRENT(),Holidays!$G$3:$G$33,0))),"Magenta","Default"))),""&amp;T(_xlfn.ORG.OPENOFFICE.STYLE("Default")))</f>
        <v>39848</v>
      </c>
      <c r="M4" s="11" t="n">
        <f aca="false">IF(WEEKDAY(I2)&lt;=5,I2+5-WEEKDAY(I2)+_xlfn.ORG.OPENOFFICE.STYLE(IF(NOT(ISNA(MATCH(_xlfn.ORG.OPENOFFICE.CURRENT(),Holidays!$E$3:$E$33,0))),"Green",IF(NOT(ISNA(MATCH(_xlfn.ORG.OPENOFFICE.CURRENT(),Holidays!$G$3:$G$33,0))),"Magenta","Default"))),""&amp;T(_xlfn.ORG.OPENOFFICE.STYLE("Default")))</f>
        <v>39849</v>
      </c>
      <c r="N4" s="11" t="n">
        <f aca="false">IF(WEEKDAY(I2)&lt;=6,I2+6-WEEKDAY(I2)+_xlfn.ORG.OPENOFFICE.STYLE(IF(NOT(ISNA(MATCH(_xlfn.ORG.OPENOFFICE.CURRENT(),Holidays!$E$3:$E$33,0))),"Green",IF(NOT(ISNA(MATCH(_xlfn.ORG.OPENOFFICE.CURRENT(),Holidays!$G$3:$G$33,0))),"Magenta","Default"))),""&amp;T(_xlfn.ORG.OPENOFFICE.STYLE("Default")))</f>
        <v>39850</v>
      </c>
      <c r="O4" s="11" t="n">
        <f aca="false">IF(WEEKDAY(I2)&lt;=7,I2+7-WEEKDAY(I2)+_xlfn.ORG.OPENOFFICE.STYLE(IF(NOT(ISNA(MATCH(_xlfn.ORG.OPENOFFICE.CURRENT(),Holidays!$E$3:$E$33,0))),"Green",IF(NOT(ISNA(MATCH(_xlfn.ORG.OPENOFFICE.CURRENT(),Holidays!$G$3:$G$33,0))),"Magenta","Default"))),""&amp;T(_xlfn.ORG.OPENOFFICE.STYLE("Default")))</f>
        <v>39851</v>
      </c>
      <c r="P4" s="13"/>
      <c r="Q4" s="11" t="n">
        <f aca="false">IF(WEEKDAY(Q2)=1,Q2+_xlfn.ORG.OPENOFFICE.STYLE(IF(NOT(ISNA(MATCH(_xlfn.ORG.OPENOFFICE.CURRENT(),Holidays!$E$3:$E$33,0))),"Green",IF(NOT(ISNA(MATCH(_xlfn.ORG.OPENOFFICE.CURRENT(),Holidays!$G$3:$G$33,0))),"Magenta","Default"))),""&amp;T(_xlfn.ORG.OPENOFFICE.STYLE("Default")))</f>
        <v>39873</v>
      </c>
      <c r="R4" s="11" t="n">
        <f aca="false">IF(WEEKDAY(Q2)&lt;=2,Q2+2-WEEKDAY(Q2)+_xlfn.ORG.OPENOFFICE.STYLE(IF(NOT(ISNA(MATCH(_xlfn.ORG.OPENOFFICE.CURRENT(),Holidays!$E$3:$E$33,0))),"Green",IF(NOT(ISNA(MATCH(_xlfn.ORG.OPENOFFICE.CURRENT(),Holidays!$G$3:$G$33,0))),"Magenta","Default"))),""&amp;T(_xlfn.ORG.OPENOFFICE.STYLE("Default")))</f>
        <v>39874</v>
      </c>
      <c r="S4" s="11" t="n">
        <f aca="false">IF(WEEKDAY(Q2)&lt;=3,Q2+3-WEEKDAY(Q2)+_xlfn.ORG.OPENOFFICE.STYLE(IF(NOT(ISNA(MATCH(_xlfn.ORG.OPENOFFICE.CURRENT(),Holidays!$E$3:$E$33,0))),"Green",IF(NOT(ISNA(MATCH(_xlfn.ORG.OPENOFFICE.CURRENT(),Holidays!$G$3:$G$33,0))),"Magenta","Default"))),""&amp;T(_xlfn.ORG.OPENOFFICE.STYLE("Default")))</f>
        <v>39875</v>
      </c>
      <c r="T4" s="11" t="n">
        <f aca="false">IF(WEEKDAY(Q2)&lt;=4,Q2+4-WEEKDAY(Q2)+_xlfn.ORG.OPENOFFICE.STYLE(IF(NOT(ISNA(MATCH(_xlfn.ORG.OPENOFFICE.CURRENT(),Holidays!$E$3:$E$33,0))),"Green",IF(NOT(ISNA(MATCH(_xlfn.ORG.OPENOFFICE.CURRENT(),Holidays!$G$3:$G$33,0))),"Magenta","Default"))),""&amp;T(_xlfn.ORG.OPENOFFICE.STYLE("Default")))</f>
        <v>39876</v>
      </c>
      <c r="U4" s="11" t="n">
        <f aca="false">IF(WEEKDAY(Q2)&lt;=5,Q2+5-WEEKDAY(Q2)+_xlfn.ORG.OPENOFFICE.STYLE(IF(NOT(ISNA(MATCH(_xlfn.ORG.OPENOFFICE.CURRENT(),Holidays!$E$3:$E$33,0))),"Green",IF(NOT(ISNA(MATCH(_xlfn.ORG.OPENOFFICE.CURRENT(),Holidays!$G$3:$G$33,0))),"Magenta","Default"))),""&amp;T(_xlfn.ORG.OPENOFFICE.STYLE("Default")))</f>
        <v>39877</v>
      </c>
      <c r="V4" s="11" t="n">
        <f aca="false">IF(WEEKDAY(Q2)&lt;=6,Q2+6-WEEKDAY(Q2)+_xlfn.ORG.OPENOFFICE.STYLE(IF(NOT(ISNA(MATCH(_xlfn.ORG.OPENOFFICE.CURRENT(),Holidays!$E$3:$E$33,0))),"Green",IF(NOT(ISNA(MATCH(_xlfn.ORG.OPENOFFICE.CURRENT(),Holidays!$G$3:$G$33,0))),"Magenta","Default"))),""&amp;T(_xlfn.ORG.OPENOFFICE.STYLE("Default")))</f>
        <v>39878</v>
      </c>
      <c r="W4" s="11" t="n">
        <f aca="false">IF(WEEKDAY(Q2)&lt;=7,Q2+7-WEEKDAY(Q2)+_xlfn.ORG.OPENOFFICE.STYLE(IF(NOT(ISNA(MATCH(_xlfn.ORG.OPENOFFICE.CURRENT(),Holidays!$E$3:$E$33,0))),"Green",IF(NOT(ISNA(MATCH(_xlfn.ORG.OPENOFFICE.CURRENT(),Holidays!$G$3:$G$33,0))),"Magenta","Default"))),""&amp;T(_xlfn.ORG.OPENOFFICE.STYLE("Default")))</f>
        <v>39879</v>
      </c>
      <c r="X4" s="2"/>
      <c r="Y4" s="14"/>
    </row>
    <row r="5" customFormat="false" ht="13.4" hidden="false" customHeight="false" outlineLevel="0" collapsed="false">
      <c r="A5" s="11" t="n">
        <f aca="false">G4+1+_xlfn.ORG.OPENOFFICE.STYLE(IF(NOT(ISNA(MATCH(_xlfn.ORG.OPENOFFICE.CURRENT(),Holidays!$E$3:$E$33,0))),"Green",IF(NOT(ISNA(MATCH(_xlfn.ORG.OPENOFFICE.CURRENT(),Holidays!$G$3:$G$33,0))),"Magenta","Default")))</f>
        <v>39817</v>
      </c>
      <c r="B5" s="11" t="n">
        <f aca="false">A5+1+_xlfn.ORG.OPENOFFICE.STYLE(IF(NOT(ISNA(MATCH(_xlfn.ORG.OPENOFFICE.CURRENT(),Holidays!$E$3:$E$33,0))),"Green",IF(NOT(ISNA(MATCH(_xlfn.ORG.OPENOFFICE.CURRENT(),Holidays!$G$3:$G$33,0))),"Magenta","Default")))</f>
        <v>39818</v>
      </c>
      <c r="C5" s="11" t="n">
        <f aca="false">B5+1+_xlfn.ORG.OPENOFFICE.STYLE(IF(NOT(ISNA(MATCH(_xlfn.ORG.OPENOFFICE.CURRENT(),Holidays!$E$3:$E$33,0))),"Green",IF(NOT(ISNA(MATCH(_xlfn.ORG.OPENOFFICE.CURRENT(),Holidays!$G$3:$G$33,0))),"Magenta","Default")))</f>
        <v>39819</v>
      </c>
      <c r="D5" s="11" t="n">
        <f aca="false">C5+1+_xlfn.ORG.OPENOFFICE.STYLE(IF(NOT(ISNA(MATCH(_xlfn.ORG.OPENOFFICE.CURRENT(),Holidays!$E$3:$E$33,0))),"Green",IF(NOT(ISNA(MATCH(_xlfn.ORG.OPENOFFICE.CURRENT(),Holidays!$G$3:$G$33,0))),"Magenta","Default")))</f>
        <v>39820</v>
      </c>
      <c r="E5" s="11" t="n">
        <f aca="false">D5+1+_xlfn.ORG.OPENOFFICE.STYLE(IF(NOT(ISNA(MATCH(_xlfn.ORG.OPENOFFICE.CURRENT(),Holidays!$E$3:$E$33,0))),"Green",IF(NOT(ISNA(MATCH(_xlfn.ORG.OPENOFFICE.CURRENT(),Holidays!$G$3:$G$33,0))),"Magenta","Default")))</f>
        <v>39821</v>
      </c>
      <c r="F5" s="11" t="n">
        <f aca="false">E5+1+_xlfn.ORG.OPENOFFICE.STYLE(IF(NOT(ISNA(MATCH(_xlfn.ORG.OPENOFFICE.CURRENT(),Holidays!$E$3:$E$33,0))),"Green",IF(NOT(ISNA(MATCH(_xlfn.ORG.OPENOFFICE.CURRENT(),Holidays!$G$3:$G$33,0))),"Magenta","Default")))</f>
        <v>39822</v>
      </c>
      <c r="G5" s="11" t="n">
        <f aca="false">F5+1+_xlfn.ORG.OPENOFFICE.STYLE(IF(NOT(ISNA(MATCH(_xlfn.ORG.OPENOFFICE.CURRENT(),Holidays!$E$3:$E$33,0))),"Green",IF(NOT(ISNA(MATCH(_xlfn.ORG.OPENOFFICE.CURRENT(),Holidays!$G$3:$G$33,0))),"Magenta","Default")))</f>
        <v>39823</v>
      </c>
      <c r="H5" s="13"/>
      <c r="I5" s="11" t="n">
        <f aca="false">O4+1+_xlfn.ORG.OPENOFFICE.STYLE(IF(NOT(ISNA(MATCH(_xlfn.ORG.OPENOFFICE.CURRENT(),Holidays!$E$3:$E$33,0))),"Green",IF(NOT(ISNA(MATCH(_xlfn.ORG.OPENOFFICE.CURRENT(),Holidays!$G$3:$G$33,0))),"Magenta","Default")))</f>
        <v>39852</v>
      </c>
      <c r="J5" s="11" t="n">
        <f aca="false">I5+1+_xlfn.ORG.OPENOFFICE.STYLE(IF(NOT(ISNA(MATCH(_xlfn.ORG.OPENOFFICE.CURRENT(),Holidays!$E$3:$E$33,0))),"Green",IF(NOT(ISNA(MATCH(_xlfn.ORG.OPENOFFICE.CURRENT(),Holidays!$G$3:$G$33,0))),"Magenta","Default")))</f>
        <v>39853</v>
      </c>
      <c r="K5" s="11" t="n">
        <f aca="false">J5+1+_xlfn.ORG.OPENOFFICE.STYLE(IF(NOT(ISNA(MATCH(_xlfn.ORG.OPENOFFICE.CURRENT(),Holidays!$E$3:$E$33,0))),"Green",IF(NOT(ISNA(MATCH(_xlfn.ORG.OPENOFFICE.CURRENT(),Holidays!$G$3:$G$33,0))),"Magenta","Default")))</f>
        <v>39854</v>
      </c>
      <c r="L5" s="11" t="n">
        <f aca="false">K5+1+_xlfn.ORG.OPENOFFICE.STYLE(IF(NOT(ISNA(MATCH(_xlfn.ORG.OPENOFFICE.CURRENT(),Holidays!$E$3:$E$33,0))),"Green",IF(NOT(ISNA(MATCH(_xlfn.ORG.OPENOFFICE.CURRENT(),Holidays!$G$3:$G$33,0))),"Magenta","Default")))</f>
        <v>39855</v>
      </c>
      <c r="M5" s="11" t="n">
        <f aca="false">L5+1+_xlfn.ORG.OPENOFFICE.STYLE(IF(NOT(ISNA(MATCH(_xlfn.ORG.OPENOFFICE.CURRENT(),Holidays!$E$3:$E$33,0))),"Green",IF(NOT(ISNA(MATCH(_xlfn.ORG.OPENOFFICE.CURRENT(),Holidays!$G$3:$G$33,0))),"Magenta","Default")))</f>
        <v>39856</v>
      </c>
      <c r="N5" s="11" t="n">
        <f aca="false">M5+1+_xlfn.ORG.OPENOFFICE.STYLE(IF(NOT(ISNA(MATCH(_xlfn.ORG.OPENOFFICE.CURRENT(),Holidays!$E$3:$E$33,0))),"Green",IF(NOT(ISNA(MATCH(_xlfn.ORG.OPENOFFICE.CURRENT(),Holidays!$G$3:$G$33,0))),"Magenta","Default")))</f>
        <v>39857</v>
      </c>
      <c r="O5" s="15" t="n">
        <f aca="false">N5+1+_xlfn.ORG.OPENOFFICE.STYLE(IF(NOT(ISNA(MATCH(_xlfn.ORG.OPENOFFICE.CURRENT(),Holidays!$E$3:$E$33,0))),"Green",IF(NOT(ISNA(MATCH(_xlfn.ORG.OPENOFFICE.CURRENT(),Holidays!$G$3:$G$33,0))),"Magenta","Default")))</f>
        <v>39858</v>
      </c>
      <c r="P5" s="13"/>
      <c r="Q5" s="11" t="n">
        <f aca="false">W4+1+_xlfn.ORG.OPENOFFICE.STYLE(IF(NOT(ISNA(MATCH(_xlfn.ORG.OPENOFFICE.CURRENT(),Holidays!$E$3:$E$33,0))),"Green",IF(NOT(ISNA(MATCH(_xlfn.ORG.OPENOFFICE.CURRENT(),Holidays!$G$3:$G$33,0))),"Magenta","Default")))</f>
        <v>39880</v>
      </c>
      <c r="R5" s="11" t="n">
        <f aca="false">Q5+1+_xlfn.ORG.OPENOFFICE.STYLE(IF(NOT(ISNA(MATCH(_xlfn.ORG.OPENOFFICE.CURRENT(),Holidays!$E$3:$E$33,0))),"Green",IF(NOT(ISNA(MATCH(_xlfn.ORG.OPENOFFICE.CURRENT(),Holidays!$G$3:$G$33,0))),"Magenta","Default")))</f>
        <v>39881</v>
      </c>
      <c r="S5" s="11" t="n">
        <f aca="false">R5+1+_xlfn.ORG.OPENOFFICE.STYLE(IF(NOT(ISNA(MATCH(_xlfn.ORG.OPENOFFICE.CURRENT(),Holidays!$E$3:$E$33,0))),"Green",IF(NOT(ISNA(MATCH(_xlfn.ORG.OPENOFFICE.CURRENT(),Holidays!$G$3:$G$33,0))),"Magenta","Default")))</f>
        <v>39882</v>
      </c>
      <c r="T5" s="11" t="n">
        <f aca="false">S5+1+_xlfn.ORG.OPENOFFICE.STYLE(IF(NOT(ISNA(MATCH(_xlfn.ORG.OPENOFFICE.CURRENT(),Holidays!$E$3:$E$33,0))),"Green",IF(NOT(ISNA(MATCH(_xlfn.ORG.OPENOFFICE.CURRENT(),Holidays!$G$3:$G$33,0))),"Magenta","Default")))</f>
        <v>39883</v>
      </c>
      <c r="U5" s="11" t="n">
        <f aca="false">T5+1+_xlfn.ORG.OPENOFFICE.STYLE(IF(NOT(ISNA(MATCH(_xlfn.ORG.OPENOFFICE.CURRENT(),Holidays!$E$3:$E$33,0))),"Green",IF(NOT(ISNA(MATCH(_xlfn.ORG.OPENOFFICE.CURRENT(),Holidays!$G$3:$G$33,0))),"Magenta","Default")))</f>
        <v>39884</v>
      </c>
      <c r="V5" s="11" t="n">
        <f aca="false">U5+1+_xlfn.ORG.OPENOFFICE.STYLE(IF(NOT(ISNA(MATCH(_xlfn.ORG.OPENOFFICE.CURRENT(),Holidays!$E$3:$E$33,0))),"Green",IF(NOT(ISNA(MATCH(_xlfn.ORG.OPENOFFICE.CURRENT(),Holidays!$G$3:$G$33,0))),"Magenta","Default")))</f>
        <v>39885</v>
      </c>
      <c r="W5" s="11" t="n">
        <f aca="false">V5+1+_xlfn.ORG.OPENOFFICE.STYLE(IF(NOT(ISNA(MATCH(_xlfn.ORG.OPENOFFICE.CURRENT(),Holidays!$E$3:$E$33,0))),"Green",IF(NOT(ISNA(MATCH(_xlfn.ORG.OPENOFFICE.CURRENT(),Holidays!$G$3:$G$33,0))),"Magenta","Default")))</f>
        <v>39886</v>
      </c>
      <c r="X5" s="2"/>
      <c r="Y5" s="16" t="str">
        <f aca="false">Holidays!$A$2</f>
        <v>Appointments</v>
      </c>
      <c r="Z5" s="0" t="str">
        <f aca="true">IF(NOT(ISNA(VLOOKUP(TODAY(),Holidays!$A$3:$B$33,2,0))),VLOOKUP(TODAY(),Holidays!$A$3:$B$33,2,0)&amp;T(_xlfn.ORG.OPENOFFICE.STYLE("Red")),T(_xlfn.ORG.OPENOFFICE.STYLE("Default")))</f>
        <v/>
      </c>
    </row>
    <row r="6" customFormat="false" ht="13.4" hidden="false" customHeight="false" outlineLevel="0" collapsed="false">
      <c r="A6" s="11" t="n">
        <f aca="false">G5+1+_xlfn.ORG.OPENOFFICE.STYLE(IF(NOT(ISNA(MATCH(_xlfn.ORG.OPENOFFICE.CURRENT(),Holidays!$E$3:$E$33,0))),"Green",IF(NOT(ISNA(MATCH(_xlfn.ORG.OPENOFFICE.CURRENT(),Holidays!$G$3:$G$33,0))),"Magenta","Default")))</f>
        <v>39824</v>
      </c>
      <c r="B6" s="12" t="n">
        <f aca="false">A6+1+_xlfn.ORG.OPENOFFICE.STYLE(IF(NOT(ISNA(MATCH(_xlfn.ORG.OPENOFFICE.CURRENT(),Holidays!$E$3:$E$33,0))),"Green",IF(NOT(ISNA(MATCH(_xlfn.ORG.OPENOFFICE.CURRENT(),Holidays!$G$3:$G$33,0))),"Magenta","Default")))</f>
        <v>39825</v>
      </c>
      <c r="C6" s="11" t="n">
        <f aca="false">B6+1+_xlfn.ORG.OPENOFFICE.STYLE(IF(NOT(ISNA(MATCH(_xlfn.ORG.OPENOFFICE.CURRENT(),Holidays!$E$3:$E$33,0))),"Green",IF(NOT(ISNA(MATCH(_xlfn.ORG.OPENOFFICE.CURRENT(),Holidays!$G$3:$G$33,0))),"Magenta","Default")))</f>
        <v>39826</v>
      </c>
      <c r="D6" s="11" t="n">
        <f aca="false">C6+1+_xlfn.ORG.OPENOFFICE.STYLE(IF(NOT(ISNA(MATCH(_xlfn.ORG.OPENOFFICE.CURRENT(),Holidays!$E$3:$E$33,0))),"Green",IF(NOT(ISNA(MATCH(_xlfn.ORG.OPENOFFICE.CURRENT(),Holidays!$G$3:$G$33,0))),"Magenta","Default")))</f>
        <v>39827</v>
      </c>
      <c r="E6" s="11" t="n">
        <f aca="false">D6+1+_xlfn.ORG.OPENOFFICE.STYLE(IF(NOT(ISNA(MATCH(_xlfn.ORG.OPENOFFICE.CURRENT(),Holidays!$E$3:$E$33,0))),"Green",IF(NOT(ISNA(MATCH(_xlfn.ORG.OPENOFFICE.CURRENT(),Holidays!$G$3:$G$33,0))),"Magenta","Default")))</f>
        <v>39828</v>
      </c>
      <c r="F6" s="11" t="n">
        <f aca="false">E6+1+_xlfn.ORG.OPENOFFICE.STYLE(IF(NOT(ISNA(MATCH(_xlfn.ORG.OPENOFFICE.CURRENT(),Holidays!$E$3:$E$33,0))),"Green",IF(NOT(ISNA(MATCH(_xlfn.ORG.OPENOFFICE.CURRENT(),Holidays!$G$3:$G$33,0))),"Magenta","Default")))</f>
        <v>39829</v>
      </c>
      <c r="G6" s="11" t="n">
        <f aca="false">F6+1+_xlfn.ORG.OPENOFFICE.STYLE(IF(NOT(ISNA(MATCH(_xlfn.ORG.OPENOFFICE.CURRENT(),Holidays!$E$3:$E$33,0))),"Green",IF(NOT(ISNA(MATCH(_xlfn.ORG.OPENOFFICE.CURRENT(),Holidays!$G$3:$G$33,0))),"Magenta","Default")))</f>
        <v>39830</v>
      </c>
      <c r="H6" s="13"/>
      <c r="I6" s="11" t="n">
        <f aca="false">O5+1+_xlfn.ORG.OPENOFFICE.STYLE(IF(NOT(ISNA(MATCH(_xlfn.ORG.OPENOFFICE.CURRENT(),Holidays!$E$3:$E$33,0))),"Green",IF(NOT(ISNA(MATCH(_xlfn.ORG.OPENOFFICE.CURRENT(),Holidays!$G$3:$G$33,0))),"Magenta","Default")))</f>
        <v>39859</v>
      </c>
      <c r="J6" s="12" t="n">
        <f aca="false">I6+1+_xlfn.ORG.OPENOFFICE.STYLE(IF(NOT(ISNA(MATCH(_xlfn.ORG.OPENOFFICE.CURRENT(),Holidays!$E$3:$E$33,0))),"Green",IF(NOT(ISNA(MATCH(_xlfn.ORG.OPENOFFICE.CURRENT(),Holidays!$G$3:$G$33,0))),"Magenta","Default")))</f>
        <v>39860</v>
      </c>
      <c r="K6" s="11" t="n">
        <f aca="false">J6+1+_xlfn.ORG.OPENOFFICE.STYLE(IF(NOT(ISNA(MATCH(_xlfn.ORG.OPENOFFICE.CURRENT(),Holidays!$E$3:$E$33,0))),"Green",IF(NOT(ISNA(MATCH(_xlfn.ORG.OPENOFFICE.CURRENT(),Holidays!$G$3:$G$33,0))),"Magenta","Default")))</f>
        <v>39861</v>
      </c>
      <c r="L6" s="11" t="n">
        <f aca="false">K6+1+_xlfn.ORG.OPENOFFICE.STYLE(IF(NOT(ISNA(MATCH(_xlfn.ORG.OPENOFFICE.CURRENT(),Holidays!$E$3:$E$33,0))),"Green",IF(NOT(ISNA(MATCH(_xlfn.ORG.OPENOFFICE.CURRENT(),Holidays!$G$3:$G$33,0))),"Magenta","Default")))</f>
        <v>39862</v>
      </c>
      <c r="M6" s="11" t="n">
        <f aca="false">L6+1+_xlfn.ORG.OPENOFFICE.STYLE(IF(NOT(ISNA(MATCH(_xlfn.ORG.OPENOFFICE.CURRENT(),Holidays!$E$3:$E$33,0))),"Green",IF(NOT(ISNA(MATCH(_xlfn.ORG.OPENOFFICE.CURRENT(),Holidays!$G$3:$G$33,0))),"Magenta","Default")))</f>
        <v>39863</v>
      </c>
      <c r="N6" s="11" t="n">
        <f aca="false">M6+1+_xlfn.ORG.OPENOFFICE.STYLE(IF(NOT(ISNA(MATCH(_xlfn.ORG.OPENOFFICE.CURRENT(),Holidays!$E$3:$E$33,0))),"Green",IF(NOT(ISNA(MATCH(_xlfn.ORG.OPENOFFICE.CURRENT(),Holidays!$G$3:$G$33,0))),"Magenta","Default")))</f>
        <v>39864</v>
      </c>
      <c r="O6" s="11" t="n">
        <f aca="false">N6+1+_xlfn.ORG.OPENOFFICE.STYLE(IF(NOT(ISNA(MATCH(_xlfn.ORG.OPENOFFICE.CURRENT(),Holidays!$E$3:$E$33,0))),"Green",IF(NOT(ISNA(MATCH(_xlfn.ORG.OPENOFFICE.CURRENT(),Holidays!$G$3:$G$33,0))),"Magenta","Default")))</f>
        <v>39865</v>
      </c>
      <c r="P6" s="13"/>
      <c r="Q6" s="11" t="n">
        <f aca="false">W5+1+_xlfn.ORG.OPENOFFICE.STYLE(IF(NOT(ISNA(MATCH(_xlfn.ORG.OPENOFFICE.CURRENT(),Holidays!$E$3:$E$33,0))),"Green",IF(NOT(ISNA(MATCH(_xlfn.ORG.OPENOFFICE.CURRENT(),Holidays!$G$3:$G$33,0))),"Magenta","Default")))</f>
        <v>39887</v>
      </c>
      <c r="R6" s="11" t="n">
        <f aca="false">Q6+1+_xlfn.ORG.OPENOFFICE.STYLE(IF(NOT(ISNA(MATCH(_xlfn.ORG.OPENOFFICE.CURRENT(),Holidays!$E$3:$E$33,0))),"Green",IF(NOT(ISNA(MATCH(_xlfn.ORG.OPENOFFICE.CURRENT(),Holidays!$G$3:$G$33,0))),"Magenta","Default")))</f>
        <v>39888</v>
      </c>
      <c r="S6" s="15" t="n">
        <f aca="false">R6+1+_xlfn.ORG.OPENOFFICE.STYLE(IF(NOT(ISNA(MATCH(_xlfn.ORG.OPENOFFICE.CURRENT(),Holidays!$E$3:$E$33,0))),"Green",IF(NOT(ISNA(MATCH(_xlfn.ORG.OPENOFFICE.CURRENT(),Holidays!$G$3:$G$33,0))),"Magenta","Default")))</f>
        <v>39889</v>
      </c>
      <c r="T6" s="11" t="n">
        <f aca="false">S6+1+_xlfn.ORG.OPENOFFICE.STYLE(IF(NOT(ISNA(MATCH(_xlfn.ORG.OPENOFFICE.CURRENT(),Holidays!$E$3:$E$33,0))),"Green",IF(NOT(ISNA(MATCH(_xlfn.ORG.OPENOFFICE.CURRENT(),Holidays!$G$3:$G$33,0))),"Magenta","Default")))</f>
        <v>39890</v>
      </c>
      <c r="U6" s="11" t="n">
        <f aca="false">T6+1+_xlfn.ORG.OPENOFFICE.STYLE(IF(NOT(ISNA(MATCH(_xlfn.ORG.OPENOFFICE.CURRENT(),Holidays!$E$3:$E$33,0))),"Green",IF(NOT(ISNA(MATCH(_xlfn.ORG.OPENOFFICE.CURRENT(),Holidays!$G$3:$G$33,0))),"Magenta","Default")))</f>
        <v>39891</v>
      </c>
      <c r="V6" s="11" t="n">
        <f aca="false">U6+1+_xlfn.ORG.OPENOFFICE.STYLE(IF(NOT(ISNA(MATCH(_xlfn.ORG.OPENOFFICE.CURRENT(),Holidays!$E$3:$E$33,0))),"Green",IF(NOT(ISNA(MATCH(_xlfn.ORG.OPENOFFICE.CURRENT(),Holidays!$G$3:$G$33,0))),"Magenta","Default")))</f>
        <v>39892</v>
      </c>
      <c r="W6" s="11" t="n">
        <f aca="false">V6+1+_xlfn.ORG.OPENOFFICE.STYLE(IF(NOT(ISNA(MATCH(_xlfn.ORG.OPENOFFICE.CURRENT(),Holidays!$E$3:$E$33,0))),"Green",IF(NOT(ISNA(MATCH(_xlfn.ORG.OPENOFFICE.CURRENT(),Holidays!$G$3:$G$33,0))),"Magenta","Default")))</f>
        <v>39893</v>
      </c>
      <c r="X6" s="2"/>
      <c r="Y6" s="17"/>
    </row>
    <row r="7" customFormat="false" ht="13.4" hidden="false" customHeight="false" outlineLevel="0" collapsed="false">
      <c r="A7" s="11" t="n">
        <f aca="false">G6+1+_xlfn.ORG.OPENOFFICE.STYLE(IF(NOT(ISNA(MATCH(_xlfn.ORG.OPENOFFICE.CURRENT(),Holidays!$E$3:$E$33,0))),"Green",IF(NOT(ISNA(MATCH(_xlfn.ORG.OPENOFFICE.CURRENT(),Holidays!$G$3:$G$33,0))),"Magenta","Default")))</f>
        <v>39831</v>
      </c>
      <c r="B7" s="11" t="n">
        <f aca="false">A7+1+_xlfn.ORG.OPENOFFICE.STYLE(IF(NOT(ISNA(MATCH(_xlfn.ORG.OPENOFFICE.CURRENT(),Holidays!$E$3:$E$33,0))),"Green",IF(NOT(ISNA(MATCH(_xlfn.ORG.OPENOFFICE.CURRENT(),Holidays!$G$3:$G$33,0))),"Magenta","Default")))</f>
        <v>39832</v>
      </c>
      <c r="C7" s="11" t="n">
        <f aca="false">B7+1+_xlfn.ORG.OPENOFFICE.STYLE(IF(NOT(ISNA(MATCH(_xlfn.ORG.OPENOFFICE.CURRENT(),Holidays!$E$3:$E$33,0))),"Green",IF(NOT(ISNA(MATCH(_xlfn.ORG.OPENOFFICE.CURRENT(),Holidays!$G$3:$G$33,0))),"Magenta","Default")))</f>
        <v>39833</v>
      </c>
      <c r="D7" s="11" t="n">
        <f aca="false">C7+1+_xlfn.ORG.OPENOFFICE.STYLE(IF(NOT(ISNA(MATCH(_xlfn.ORG.OPENOFFICE.CURRENT(),Holidays!$E$3:$E$33,0))),"Green",IF(NOT(ISNA(MATCH(_xlfn.ORG.OPENOFFICE.CURRENT(),Holidays!$G$3:$G$33,0))),"Magenta","Default")))</f>
        <v>39834</v>
      </c>
      <c r="E7" s="11" t="n">
        <f aca="false">D7+1+_xlfn.ORG.OPENOFFICE.STYLE(IF(NOT(ISNA(MATCH(_xlfn.ORG.OPENOFFICE.CURRENT(),Holidays!$E$3:$E$33,0))),"Green",IF(NOT(ISNA(MATCH(_xlfn.ORG.OPENOFFICE.CURRENT(),Holidays!$G$3:$G$33,0))),"Magenta","Default")))</f>
        <v>39835</v>
      </c>
      <c r="F7" s="11" t="n">
        <f aca="false">E7+1+_xlfn.ORG.OPENOFFICE.STYLE(IF(NOT(ISNA(MATCH(_xlfn.ORG.OPENOFFICE.CURRENT(),Holidays!$E$3:$E$33,0))),"Green",IF(NOT(ISNA(MATCH(_xlfn.ORG.OPENOFFICE.CURRENT(),Holidays!$G$3:$G$33,0))),"Magenta","Default")))</f>
        <v>39836</v>
      </c>
      <c r="G7" s="11" t="n">
        <f aca="false">F7+1+_xlfn.ORG.OPENOFFICE.STYLE(IF(NOT(ISNA(MATCH(_xlfn.ORG.OPENOFFICE.CURRENT(),Holidays!$E$3:$E$33,0))),"Green",IF(NOT(ISNA(MATCH(_xlfn.ORG.OPENOFFICE.CURRENT(),Holidays!$G$3:$G$33,0))),"Magenta","Default")))</f>
        <v>39837</v>
      </c>
      <c r="H7" s="13"/>
      <c r="I7" s="11" t="n">
        <f aca="false">O6+1+_xlfn.ORG.OPENOFFICE.STYLE(IF(NOT(ISNA(MATCH(_xlfn.ORG.OPENOFFICE.CURRENT(),Holidays!$E$3:$E$33,0))),"Green",IF(NOT(ISNA(MATCH(_xlfn.ORG.OPENOFFICE.CURRENT(),Holidays!$G$3:$G$33,0))),"Magenta","Default")))</f>
        <v>39866</v>
      </c>
      <c r="J7" s="11" t="n">
        <f aca="false">I7+1+_xlfn.ORG.OPENOFFICE.STYLE(IF(NOT(ISNA(MATCH(_xlfn.ORG.OPENOFFICE.CURRENT(),Holidays!$E$3:$E$33,0))),"Green",IF(NOT(ISNA(MATCH(_xlfn.ORG.OPENOFFICE.CURRENT(),Holidays!$G$3:$G$33,0))),"Magenta","Default")))</f>
        <v>39867</v>
      </c>
      <c r="K7" s="11" t="n">
        <f aca="false">J7+1+_xlfn.ORG.OPENOFFICE.STYLE(IF(NOT(ISNA(MATCH(_xlfn.ORG.OPENOFFICE.CURRENT(),Holidays!$E$3:$E$33,0))),"Green",IF(NOT(ISNA(MATCH(_xlfn.ORG.OPENOFFICE.CURRENT(),Holidays!$G$3:$G$33,0))),"Magenta","Default")))</f>
        <v>39868</v>
      </c>
      <c r="L7" s="15" t="n">
        <f aca="false">K7+1+_xlfn.ORG.OPENOFFICE.STYLE(IF(NOT(ISNA(MATCH(_xlfn.ORG.OPENOFFICE.CURRENT(),Holidays!$E$3:$E$33,0))),"Green",IF(NOT(ISNA(MATCH(_xlfn.ORG.OPENOFFICE.CURRENT(),Holidays!$G$3:$G$33,0))),"Magenta","Default")))</f>
        <v>39869</v>
      </c>
      <c r="M7" s="11" t="n">
        <f aca="false">L7+1+_xlfn.ORG.OPENOFFICE.STYLE(IF(NOT(ISNA(MATCH(_xlfn.ORG.OPENOFFICE.CURRENT(),Holidays!$E$3:$E$33,0))),"Green",IF(NOT(ISNA(MATCH(_xlfn.ORG.OPENOFFICE.CURRENT(),Holidays!$G$3:$G$33,0))),"Magenta","Default")))</f>
        <v>39870</v>
      </c>
      <c r="N7" s="11" t="n">
        <f aca="false">M7+1+_xlfn.ORG.OPENOFFICE.STYLE(IF(NOT(ISNA(MATCH(_xlfn.ORG.OPENOFFICE.CURRENT(),Holidays!$E$3:$E$33,0))),"Green",IF(NOT(ISNA(MATCH(_xlfn.ORG.OPENOFFICE.CURRENT(),Holidays!$G$3:$G$33,0))),"Magenta","Default")))</f>
        <v>39871</v>
      </c>
      <c r="O7" s="11" t="n">
        <f aca="false">N7+1+_xlfn.ORG.OPENOFFICE.STYLE(IF(NOT(ISNA(MATCH(_xlfn.ORG.OPENOFFICE.CURRENT(),Holidays!$E$3:$E$33,0))),"Green",IF(NOT(ISNA(MATCH(_xlfn.ORG.OPENOFFICE.CURRENT(),Holidays!$G$3:$G$33,0))),"Magenta","Default")))</f>
        <v>39872</v>
      </c>
      <c r="P7" s="13"/>
      <c r="Q7" s="11" t="n">
        <f aca="false">W6+1+_xlfn.ORG.OPENOFFICE.STYLE(IF(NOT(ISNA(MATCH(_xlfn.ORG.OPENOFFICE.CURRENT(),Holidays!$E$3:$E$33,0))),"Green",IF(NOT(ISNA(MATCH(_xlfn.ORG.OPENOFFICE.CURRENT(),Holidays!$G$3:$G$33,0))),"Magenta","Default")))</f>
        <v>39894</v>
      </c>
      <c r="R7" s="11" t="n">
        <f aca="false">Q7+1+_xlfn.ORG.OPENOFFICE.STYLE(IF(NOT(ISNA(MATCH(_xlfn.ORG.OPENOFFICE.CURRENT(),Holidays!$E$3:$E$33,0))),"Green",IF(NOT(ISNA(MATCH(_xlfn.ORG.OPENOFFICE.CURRENT(),Holidays!$G$3:$G$33,0))),"Magenta","Default")))</f>
        <v>39895</v>
      </c>
      <c r="S7" s="11" t="n">
        <f aca="false">R7+1+_xlfn.ORG.OPENOFFICE.STYLE(IF(NOT(ISNA(MATCH(_xlfn.ORG.OPENOFFICE.CURRENT(),Holidays!$E$3:$E$33,0))),"Green",IF(NOT(ISNA(MATCH(_xlfn.ORG.OPENOFFICE.CURRENT(),Holidays!$G$3:$G$33,0))),"Magenta","Default")))</f>
        <v>39896</v>
      </c>
      <c r="T7" s="11" t="n">
        <f aca="false">S7+1+_xlfn.ORG.OPENOFFICE.STYLE(IF(NOT(ISNA(MATCH(_xlfn.ORG.OPENOFFICE.CURRENT(),Holidays!$E$3:$E$33,0))),"Green",IF(NOT(ISNA(MATCH(_xlfn.ORG.OPENOFFICE.CURRENT(),Holidays!$G$3:$G$33,0))),"Magenta","Default")))</f>
        <v>39897</v>
      </c>
      <c r="U7" s="11" t="n">
        <f aca="false">T7+1+_xlfn.ORG.OPENOFFICE.STYLE(IF(NOT(ISNA(MATCH(_xlfn.ORG.OPENOFFICE.CURRENT(),Holidays!$E$3:$E$33,0))),"Green",IF(NOT(ISNA(MATCH(_xlfn.ORG.OPENOFFICE.CURRENT(),Holidays!$G$3:$G$33,0))),"Magenta","Default")))</f>
        <v>39898</v>
      </c>
      <c r="V7" s="11" t="n">
        <f aca="false">U7+1+_xlfn.ORG.OPENOFFICE.STYLE(IF(NOT(ISNA(MATCH(_xlfn.ORG.OPENOFFICE.CURRENT(),Holidays!$E$3:$E$33,0))),"Green",IF(NOT(ISNA(MATCH(_xlfn.ORG.OPENOFFICE.CURRENT(),Holidays!$G$3:$G$33,0))),"Magenta","Default")))</f>
        <v>39899</v>
      </c>
      <c r="W7" s="11" t="n">
        <f aca="false">V7+1+_xlfn.ORG.OPENOFFICE.STYLE(IF(NOT(ISNA(MATCH(_xlfn.ORG.OPENOFFICE.CURRENT(),Holidays!$E$3:$E$33,0))),"Green",IF(NOT(ISNA(MATCH(_xlfn.ORG.OPENOFFICE.CURRENT(),Holidays!$G$3:$G$33,0))),"Magenta","Default")))</f>
        <v>39900</v>
      </c>
      <c r="X7" s="2"/>
      <c r="Y7" s="16" t="str">
        <f aca="false">Holidays!$C$2</f>
        <v>Important Days</v>
      </c>
      <c r="Z7" s="18" t="str">
        <f aca="true">IF(NOT(ISNA(VLOOKUP(TODAY(),Holidays!$C$3:$D$33,2,0))),VLOOKUP(TODAY(),Holidays!$C$3:$D$33,2,0)&amp;T(_xlfn.ORG.OPENOFFICE.STYLE("Yellow")),T(_xlfn.ORG.OPENOFFICE.STYLE("Default")))</f>
        <v/>
      </c>
    </row>
    <row r="8" customFormat="false" ht="13.4" hidden="false" customHeight="false" outlineLevel="0" collapsed="false">
      <c r="A8" s="11" t="n">
        <f aca="false">IF(MONTH(A6+14)=MONTH(A6), A6+14+_xlfn.ORG.OPENOFFICE.STYLE(IF(NOT(ISNA(MATCH(_xlfn.ORG.OPENOFFICE.CURRENT(),Holidays!$E$3:$E$33,0))),"Green",IF(NOT(ISNA(MATCH(_xlfn.ORG.OPENOFFICE.CURRENT(),Holidays!$G$3:$G$33,0))),"Magenta","Default"))), ""&amp;T(_xlfn.ORG.OPENOFFICE.STYLE("Default")))</f>
        <v>39838</v>
      </c>
      <c r="B8" s="11" t="n">
        <f aca="false">IF(MONTH(B6+14)=MONTH(B6), B6+14+_xlfn.ORG.OPENOFFICE.STYLE(IF(NOT(ISNA(MATCH(_xlfn.ORG.OPENOFFICE.CURRENT(),Holidays!$E$3:$E$33,0))),"Green",IF(NOT(ISNA(MATCH(_xlfn.ORG.OPENOFFICE.CURRENT(),Holidays!$G$3:$G$33,0))),"Magenta","Default"))), ""&amp;T(_xlfn.ORG.OPENOFFICE.STYLE("Default")))</f>
        <v>39839</v>
      </c>
      <c r="C8" s="11" t="n">
        <f aca="false">IF(MONTH(C6+14)=MONTH(C6), C6+14+_xlfn.ORG.OPENOFFICE.STYLE(IF(NOT(ISNA(MATCH(_xlfn.ORG.OPENOFFICE.CURRENT(),Holidays!$E$3:$E$33,0))),"Green",IF(NOT(ISNA(MATCH(_xlfn.ORG.OPENOFFICE.CURRENT(),Holidays!$G$3:$G$33,0))),"Magenta","Default"))), ""&amp;T(_xlfn.ORG.OPENOFFICE.STYLE("Default")))</f>
        <v>39840</v>
      </c>
      <c r="D8" s="11" t="n">
        <f aca="false">IF(MONTH(D6+14)=MONTH(D6), D6+14+_xlfn.ORG.OPENOFFICE.STYLE(IF(NOT(ISNA(MATCH(_xlfn.ORG.OPENOFFICE.CURRENT(),Holidays!$E$3:$E$33,0))),"Green",IF(NOT(ISNA(MATCH(_xlfn.ORG.OPENOFFICE.CURRENT(),Holidays!$G$3:$G$33,0))),"Magenta","Default"))), ""&amp;T(_xlfn.ORG.OPENOFFICE.STYLE("Default")))</f>
        <v>39841</v>
      </c>
      <c r="E8" s="11" t="n">
        <f aca="false">IF(MONTH(E6+14)=MONTH(E6), E6+14+_xlfn.ORG.OPENOFFICE.STYLE(IF(NOT(ISNA(MATCH(_xlfn.ORG.OPENOFFICE.CURRENT(),Holidays!$E$3:$E$33,0))),"Green",IF(NOT(ISNA(MATCH(_xlfn.ORG.OPENOFFICE.CURRENT(),Holidays!$G$3:$G$33,0))),"Magenta","Default"))), ""&amp;T(_xlfn.ORG.OPENOFFICE.STYLE("Default")))</f>
        <v>39842</v>
      </c>
      <c r="F8" s="11" t="n">
        <f aca="false">IF(MONTH(F6+14)=MONTH(F6), F6+14+_xlfn.ORG.OPENOFFICE.STYLE(IF(NOT(ISNA(MATCH(_xlfn.ORG.OPENOFFICE.CURRENT(),Holidays!$E$3:$E$33,0))),"Green",IF(NOT(ISNA(MATCH(_xlfn.ORG.OPENOFFICE.CURRENT(),Holidays!$G$3:$G$33,0))),"Magenta","Default"))), ""&amp;T(_xlfn.ORG.OPENOFFICE.STYLE("Default")))</f>
        <v>39843</v>
      </c>
      <c r="G8" s="11" t="n">
        <f aca="false">IF(MONTH(G6+14)=MONTH(G6), G6+14+_xlfn.ORG.OPENOFFICE.STYLE(IF(NOT(ISNA(MATCH(_xlfn.ORG.OPENOFFICE.CURRENT(),Holidays!$E$3:$E$33,0))),"Green",IF(NOT(ISNA(MATCH(_xlfn.ORG.OPENOFFICE.CURRENT(),Holidays!$G$3:$G$33,0))),"Magenta","Default"))), ""&amp;T(_xlfn.ORG.OPENOFFICE.STYLE("Default")))</f>
        <v>39844</v>
      </c>
      <c r="H8" s="13"/>
      <c r="I8" s="11" t="str">
        <f aca="false">IF(MONTH(I6+14)=MONTH(I6), I6+14+_xlfn.ORG.OPENOFFICE.STYLE(IF(NOT(ISNA(MATCH(_xlfn.ORG.OPENOFFICE.CURRENT(),Holidays!$E$3:$E$33,0))),"Green",IF(NOT(ISNA(MATCH(_xlfn.ORG.OPENOFFICE.CURRENT(),Holidays!$G$3:$G$33,0))),"Magenta","Default"))), ""&amp;T(_xlfn.ORG.OPENOFFICE.STYLE("Default")))</f>
        <v/>
      </c>
      <c r="J8" s="11" t="str">
        <f aca="false">IF(MONTH(J6+14)=MONTH(J6), J6+14+_xlfn.ORG.OPENOFFICE.STYLE(IF(NOT(ISNA(MATCH(_xlfn.ORG.OPENOFFICE.CURRENT(),Holidays!$E$3:$E$33,0))),"Green",IF(NOT(ISNA(MATCH(_xlfn.ORG.OPENOFFICE.CURRENT(),Holidays!$G$3:$G$33,0))),"Magenta","Default"))), ""&amp;T(_xlfn.ORG.OPENOFFICE.STYLE("Default")))</f>
        <v/>
      </c>
      <c r="K8" s="11" t="str">
        <f aca="false">IF(MONTH(K6+14)=MONTH(K6), K6+14+_xlfn.ORG.OPENOFFICE.STYLE(IF(NOT(ISNA(MATCH(_xlfn.ORG.OPENOFFICE.CURRENT(),Holidays!$E$3:$E$33,0))),"Green",IF(NOT(ISNA(MATCH(_xlfn.ORG.OPENOFFICE.CURRENT(),Holidays!$G$3:$G$33,0))),"Magenta","Default"))), ""&amp;T(_xlfn.ORG.OPENOFFICE.STYLE("Default")))</f>
        <v/>
      </c>
      <c r="L8" s="11" t="str">
        <f aca="false">IF(MONTH(L6+14)=MONTH(L6), L6+14+_xlfn.ORG.OPENOFFICE.STYLE(IF(NOT(ISNA(MATCH(_xlfn.ORG.OPENOFFICE.CURRENT(),Holidays!$E$3:$E$33,0))),"Green",IF(NOT(ISNA(MATCH(_xlfn.ORG.OPENOFFICE.CURRENT(),Holidays!$G$3:$G$33,0))),"Magenta","Default"))), ""&amp;T(_xlfn.ORG.OPENOFFICE.STYLE("Default")))</f>
        <v/>
      </c>
      <c r="M8" s="11" t="str">
        <f aca="false">IF(MONTH(M6+14)=MONTH(M6), M6+14+_xlfn.ORG.OPENOFFICE.STYLE(IF(NOT(ISNA(MATCH(_xlfn.ORG.OPENOFFICE.CURRENT(),Holidays!$E$3:$E$33,0))),"Green",IF(NOT(ISNA(MATCH(_xlfn.ORG.OPENOFFICE.CURRENT(),Holidays!$G$3:$G$33,0))),"Magenta","Default"))), ""&amp;T(_xlfn.ORG.OPENOFFICE.STYLE("Default")))</f>
        <v/>
      </c>
      <c r="N8" s="11" t="str">
        <f aca="false">IF(MONTH(N6+14)=MONTH(N6), N6+14+_xlfn.ORG.OPENOFFICE.STYLE(IF(NOT(ISNA(MATCH(_xlfn.ORG.OPENOFFICE.CURRENT(),Holidays!$E$3:$E$33,0))),"Green",IF(NOT(ISNA(MATCH(_xlfn.ORG.OPENOFFICE.CURRENT(),Holidays!$G$3:$G$33,0))),"Magenta","Default"))), ""&amp;T(_xlfn.ORG.OPENOFFICE.STYLE("Default")))</f>
        <v/>
      </c>
      <c r="O8" s="11" t="str">
        <f aca="false">IF(MONTH(O6+14)=MONTH(O6), O6+14+_xlfn.ORG.OPENOFFICE.STYLE(IF(NOT(ISNA(MATCH(_xlfn.ORG.OPENOFFICE.CURRENT(),Holidays!$E$3:$E$33,0))),"Green",IF(NOT(ISNA(MATCH(_xlfn.ORG.OPENOFFICE.CURRENT(),Holidays!$G$3:$G$33,0))),"Magenta","Default"))), ""&amp;T(_xlfn.ORG.OPENOFFICE.STYLE("Default")))</f>
        <v/>
      </c>
      <c r="P8" s="13"/>
      <c r="Q8" s="11" t="n">
        <f aca="false">IF(MONTH(Q6+14)=MONTH(Q6), Q6+14+_xlfn.ORG.OPENOFFICE.STYLE(IF(NOT(ISNA(MATCH(_xlfn.ORG.OPENOFFICE.CURRENT(),Holidays!$E$3:$E$33,0))),"Green",IF(NOT(ISNA(MATCH(_xlfn.ORG.OPENOFFICE.CURRENT(),Holidays!$G$3:$G$33,0))),"Magenta","Default"))), ""&amp;T(_xlfn.ORG.OPENOFFICE.STYLE("Default")))</f>
        <v>39901</v>
      </c>
      <c r="R8" s="11" t="n">
        <f aca="false">IF(MONTH(R6+14)=MONTH(R6), R6+14+_xlfn.ORG.OPENOFFICE.STYLE(IF(NOT(ISNA(MATCH(_xlfn.ORG.OPENOFFICE.CURRENT(),Holidays!$E$3:$E$33,0))),"Green",IF(NOT(ISNA(MATCH(_xlfn.ORG.OPENOFFICE.CURRENT(),Holidays!$G$3:$G$33,0))),"Magenta","Default"))), ""&amp;T(_xlfn.ORG.OPENOFFICE.STYLE("Default")))</f>
        <v>39902</v>
      </c>
      <c r="S8" s="11" t="n">
        <f aca="false">IF(MONTH(S6+14)=MONTH(S6), S6+14+_xlfn.ORG.OPENOFFICE.STYLE(IF(NOT(ISNA(MATCH(_xlfn.ORG.OPENOFFICE.CURRENT(),Holidays!$E$3:$E$33,0))),"Green",IF(NOT(ISNA(MATCH(_xlfn.ORG.OPENOFFICE.CURRENT(),Holidays!$G$3:$G$33,0))),"Magenta","Default"))), ""&amp;T(_xlfn.ORG.OPENOFFICE.STYLE("Default")))</f>
        <v>39903</v>
      </c>
      <c r="T8" s="11" t="str">
        <f aca="false">IF(MONTH(T6+14)=MONTH(T6), T6+14+_xlfn.ORG.OPENOFFICE.STYLE(IF(NOT(ISNA(MATCH(_xlfn.ORG.OPENOFFICE.CURRENT(),Holidays!$E$3:$E$33,0))),"Green",IF(NOT(ISNA(MATCH(_xlfn.ORG.OPENOFFICE.CURRENT(),Holidays!$G$3:$G$33,0))),"Magenta","Default"))), ""&amp;T(_xlfn.ORG.OPENOFFICE.STYLE("Default")))</f>
        <v/>
      </c>
      <c r="U8" s="11" t="str">
        <f aca="false">IF(MONTH(U6+14)=MONTH(U6), U6+14+_xlfn.ORG.OPENOFFICE.STYLE(IF(NOT(ISNA(MATCH(_xlfn.ORG.OPENOFFICE.CURRENT(),Holidays!$E$3:$E$33,0))),"Green",IF(NOT(ISNA(MATCH(_xlfn.ORG.OPENOFFICE.CURRENT(),Holidays!$G$3:$G$33,0))),"Magenta","Default"))), ""&amp;T(_xlfn.ORG.OPENOFFICE.STYLE("Default")))</f>
        <v/>
      </c>
      <c r="V8" s="11" t="str">
        <f aca="false">IF(MONTH(V6+14)=MONTH(V6), V6+14+_xlfn.ORG.OPENOFFICE.STYLE(IF(NOT(ISNA(MATCH(_xlfn.ORG.OPENOFFICE.CURRENT(),Holidays!$E$3:$E$33,0))),"Green",IF(NOT(ISNA(MATCH(_xlfn.ORG.OPENOFFICE.CURRENT(),Holidays!$G$3:$G$33,0))),"Magenta","Default"))), ""&amp;T(_xlfn.ORG.OPENOFFICE.STYLE("Default")))</f>
        <v/>
      </c>
      <c r="W8" s="11" t="str">
        <f aca="false">IF(MONTH(W6+14)=MONTH(W6), W6+14+_xlfn.ORG.OPENOFFICE.STYLE(IF(NOT(ISNA(MATCH(_xlfn.ORG.OPENOFFICE.CURRENT(),Holidays!$E$3:$E$33,0))),"Green",IF(NOT(ISNA(MATCH(_xlfn.ORG.OPENOFFICE.CURRENT(),Holidays!$G$3:$G$33,0))),"Magenta","Default"))), ""&amp;T(_xlfn.ORG.OPENOFFICE.STYLE("Default")))</f>
        <v/>
      </c>
      <c r="X8" s="2"/>
      <c r="Y8" s="17"/>
    </row>
    <row r="9" customFormat="false" ht="13.4" hidden="false" customHeight="false" outlineLevel="0" collapsed="false">
      <c r="A9" s="11" t="str">
        <f aca="false">IF(MONTH(A7+14)=MONTH(A7), A7+14+_xlfn.ORG.OPENOFFICE.STYLE(IF(NOT(ISNA(MATCH(_xlfn.ORG.OPENOFFICE.CURRENT(),Holidays!$E$3:$E$33,0))),"Green",IF(NOT(ISNA(MATCH(_xlfn.ORG.OPENOFFICE.CURRENT(),Holidays!$G$3:$G$33,0))),"Magenta","Default"))), ""&amp;T(_xlfn.ORG.OPENOFFICE.STYLE("Default")))</f>
        <v/>
      </c>
      <c r="B9" s="11" t="str">
        <f aca="false">IF(MONTH(B7+14)=MONTH(B7), B7+14+_xlfn.ORG.OPENOFFICE.STYLE(IF(NOT(ISNA(MATCH(_xlfn.ORG.OPENOFFICE.CURRENT(),Holidays!$E$3:$E$33,0))),"Green",IF(NOT(ISNA(MATCH(_xlfn.ORG.OPENOFFICE.CURRENT(),Holidays!$G$3:$G$33,0))),"Magenta","Default"))), ""&amp;T(_xlfn.ORG.OPENOFFICE.STYLE("Default")))</f>
        <v/>
      </c>
      <c r="C9" s="11" t="str">
        <f aca="false">IF(MONTH(C7+14)=MONTH(C7), C7+14+_xlfn.ORG.OPENOFFICE.STYLE(IF(NOT(ISNA(MATCH(_xlfn.ORG.OPENOFFICE.CURRENT(),Holidays!$E$3:$E$33,0))),"Green",IF(NOT(ISNA(MATCH(_xlfn.ORG.OPENOFFICE.CURRENT(),Holidays!$G$3:$G$33,0))),"Magenta","Default"))), ""&amp;T(_xlfn.ORG.OPENOFFICE.STYLE("Default")))</f>
        <v/>
      </c>
      <c r="D9" s="11" t="str">
        <f aca="false">IF(MONTH(D7+14)=MONTH(D7), D7+14+_xlfn.ORG.OPENOFFICE.STYLE(IF(NOT(ISNA(MATCH(_xlfn.ORG.OPENOFFICE.CURRENT(),Holidays!$E$3:$E$33,0))),"Green",IF(NOT(ISNA(MATCH(_xlfn.ORG.OPENOFFICE.CURRENT(),Holidays!$G$3:$G$33,0))),"Magenta","Default"))), ""&amp;T(_xlfn.ORG.OPENOFFICE.STYLE("Default")))</f>
        <v/>
      </c>
      <c r="E9" s="11" t="str">
        <f aca="false">IF(MONTH(E7+14)=MONTH(E7), E7+14+_xlfn.ORG.OPENOFFICE.STYLE(IF(NOT(ISNA(MATCH(_xlfn.ORG.OPENOFFICE.CURRENT(),Holidays!$E$3:$E$33,0))),"Green",IF(NOT(ISNA(MATCH(_xlfn.ORG.OPENOFFICE.CURRENT(),Holidays!$G$3:$G$33,0))),"Magenta","Default"))), ""&amp;T(_xlfn.ORG.OPENOFFICE.STYLE("Default")))</f>
        <v/>
      </c>
      <c r="F9" s="11" t="str">
        <f aca="false">IF(MONTH(F7+14)=MONTH(F7), F7+14+_xlfn.ORG.OPENOFFICE.STYLE(IF(NOT(ISNA(MATCH(_xlfn.ORG.OPENOFFICE.CURRENT(),Holidays!$E$3:$E$33,0))),"Green",IF(NOT(ISNA(MATCH(_xlfn.ORG.OPENOFFICE.CURRENT(),Holidays!$G$3:$G$33,0))),"Magenta","Default"))), ""&amp;T(_xlfn.ORG.OPENOFFICE.STYLE("Default")))</f>
        <v/>
      </c>
      <c r="G9" s="11" t="str">
        <f aca="false">IF(MONTH(G7+14)=MONTH(G7), G7+14+_xlfn.ORG.OPENOFFICE.STYLE(IF(NOT(ISNA(MATCH(_xlfn.ORG.OPENOFFICE.CURRENT(),Holidays!$E$3:$E$33,0))),"Green",IF(NOT(ISNA(MATCH(_xlfn.ORG.OPENOFFICE.CURRENT(),Holidays!$G$3:$G$33,0))),"Magenta","Default"))), ""&amp;T(_xlfn.ORG.OPENOFFICE.STYLE("Default")))</f>
        <v/>
      </c>
      <c r="H9" s="13"/>
      <c r="I9" s="11" t="str">
        <f aca="false">IF(MONTH(I7+14)=MONTH(I7), I7+14+_xlfn.ORG.OPENOFFICE.STYLE(IF(NOT(ISNA(MATCH(_xlfn.ORG.OPENOFFICE.CURRENT(),Holidays!$E$3:$E$33,0))),"Green",IF(NOT(ISNA(MATCH(_xlfn.ORG.OPENOFFICE.CURRENT(),Holidays!$G$3:$G$33,0))),"Magenta","Default"))), ""&amp;T(_xlfn.ORG.OPENOFFICE.STYLE("Default")))</f>
        <v/>
      </c>
      <c r="J9" s="11" t="str">
        <f aca="false">IF(MONTH(J7+14)=MONTH(J7), J7+14+_xlfn.ORG.OPENOFFICE.STYLE(IF(NOT(ISNA(MATCH(_xlfn.ORG.OPENOFFICE.CURRENT(),Holidays!$E$3:$E$33,0))),"Green",IF(NOT(ISNA(MATCH(_xlfn.ORG.OPENOFFICE.CURRENT(),Holidays!$G$3:$G$33,0))),"Magenta","Default"))), ""&amp;T(_xlfn.ORG.OPENOFFICE.STYLE("Default")))</f>
        <v/>
      </c>
      <c r="K9" s="11" t="str">
        <f aca="false">IF(MONTH(K7+14)=MONTH(K7), K7+14+_xlfn.ORG.OPENOFFICE.STYLE(IF(NOT(ISNA(MATCH(_xlfn.ORG.OPENOFFICE.CURRENT(),Holidays!$E$3:$E$33,0))),"Green",IF(NOT(ISNA(MATCH(_xlfn.ORG.OPENOFFICE.CURRENT(),Holidays!$G$3:$G$33,0))),"Magenta","Default"))), ""&amp;T(_xlfn.ORG.OPENOFFICE.STYLE("Default")))</f>
        <v/>
      </c>
      <c r="L9" s="11" t="str">
        <f aca="false">IF(MONTH(L7+14)=MONTH(L7), L7+14+_xlfn.ORG.OPENOFFICE.STYLE(IF(NOT(ISNA(MATCH(_xlfn.ORG.OPENOFFICE.CURRENT(),Holidays!$E$3:$E$33,0))),"Green",IF(NOT(ISNA(MATCH(_xlfn.ORG.OPENOFFICE.CURRENT(),Holidays!$G$3:$G$33,0))),"Magenta","Default"))), ""&amp;T(_xlfn.ORG.OPENOFFICE.STYLE("Default")))</f>
        <v/>
      </c>
      <c r="M9" s="11" t="str">
        <f aca="false">IF(MONTH(M7+14)=MONTH(M7), M7+14+_xlfn.ORG.OPENOFFICE.STYLE(IF(NOT(ISNA(MATCH(_xlfn.ORG.OPENOFFICE.CURRENT(),Holidays!$E$3:$E$33,0))),"Green",IF(NOT(ISNA(MATCH(_xlfn.ORG.OPENOFFICE.CURRENT(),Holidays!$G$3:$G$33,0))),"Magenta","Default"))), ""&amp;T(_xlfn.ORG.OPENOFFICE.STYLE("Default")))</f>
        <v/>
      </c>
      <c r="N9" s="11" t="str">
        <f aca="false">IF(MONTH(N7+14)=MONTH(N7), N7+14+_xlfn.ORG.OPENOFFICE.STYLE(IF(NOT(ISNA(MATCH(_xlfn.ORG.OPENOFFICE.CURRENT(),Holidays!$E$3:$E$33,0))),"Green",IF(NOT(ISNA(MATCH(_xlfn.ORG.OPENOFFICE.CURRENT(),Holidays!$G$3:$G$33,0))),"Magenta","Default"))), ""&amp;T(_xlfn.ORG.OPENOFFICE.STYLE("Default")))</f>
        <v/>
      </c>
      <c r="O9" s="11" t="str">
        <f aca="false">IF(MONTH(O7+14)=MONTH(O7), O7+14+_xlfn.ORG.OPENOFFICE.STYLE(IF(NOT(ISNA(MATCH(_xlfn.ORG.OPENOFFICE.CURRENT(),Holidays!$E$3:$E$33,0))),"Green",IF(NOT(ISNA(MATCH(_xlfn.ORG.OPENOFFICE.CURRENT(),Holidays!$G$3:$G$33,0))),"Magenta","Default"))), ""&amp;T(_xlfn.ORG.OPENOFFICE.STYLE("Default")))</f>
        <v/>
      </c>
      <c r="P9" s="13"/>
      <c r="Q9" s="11" t="str">
        <f aca="false">IF(MONTH(Q7+14)=MONTH(Q7), Q7+14+_xlfn.ORG.OPENOFFICE.STYLE(IF(NOT(ISNA(MATCH(_xlfn.ORG.OPENOFFICE.CURRENT(),Holidays!$E$3:$E$33,0))),"Green",IF(NOT(ISNA(MATCH(_xlfn.ORG.OPENOFFICE.CURRENT(),Holidays!$G$3:$G$33,0))),"Magenta","Default"))), ""&amp;T(_xlfn.ORG.OPENOFFICE.STYLE("Default")))</f>
        <v/>
      </c>
      <c r="R9" s="11" t="str">
        <f aca="false">IF(MONTH(R7+14)=MONTH(R7), R7+14+_xlfn.ORG.OPENOFFICE.STYLE(IF(NOT(ISNA(MATCH(_xlfn.ORG.OPENOFFICE.CURRENT(),Holidays!$E$3:$E$33,0))),"Green",IF(NOT(ISNA(MATCH(_xlfn.ORG.OPENOFFICE.CURRENT(),Holidays!$G$3:$G$33,0))),"Magenta","Default"))), ""&amp;T(_xlfn.ORG.OPENOFFICE.STYLE("Default")))</f>
        <v/>
      </c>
      <c r="S9" s="11" t="str">
        <f aca="false">IF(MONTH(S7+14)=MONTH(S7), S7+14+_xlfn.ORG.OPENOFFICE.STYLE(IF(NOT(ISNA(MATCH(_xlfn.ORG.OPENOFFICE.CURRENT(),Holidays!$E$3:$E$33,0))),"Green",IF(NOT(ISNA(MATCH(_xlfn.ORG.OPENOFFICE.CURRENT(),Holidays!$G$3:$G$33,0))),"Magenta","Default"))), ""&amp;T(_xlfn.ORG.OPENOFFICE.STYLE("Default")))</f>
        <v/>
      </c>
      <c r="T9" s="11" t="str">
        <f aca="false">IF(MONTH(T7+14)=MONTH(T7), T7+14+_xlfn.ORG.OPENOFFICE.STYLE(IF(NOT(ISNA(MATCH(_xlfn.ORG.OPENOFFICE.CURRENT(),Holidays!$E$3:$E$33,0))),"Green",IF(NOT(ISNA(MATCH(_xlfn.ORG.OPENOFFICE.CURRENT(),Holidays!$G$3:$G$33,0))),"Magenta","Default"))), ""&amp;T(_xlfn.ORG.OPENOFFICE.STYLE("Default")))</f>
        <v/>
      </c>
      <c r="U9" s="11" t="str">
        <f aca="false">IF(MONTH(U7+14)=MONTH(U7), U7+14+_xlfn.ORG.OPENOFFICE.STYLE(IF(NOT(ISNA(MATCH(_xlfn.ORG.OPENOFFICE.CURRENT(),Holidays!$E$3:$E$33,0))),"Green",IF(NOT(ISNA(MATCH(_xlfn.ORG.OPENOFFICE.CURRENT(),Holidays!$G$3:$G$33,0))),"Magenta","Default"))), ""&amp;T(_xlfn.ORG.OPENOFFICE.STYLE("Default")))</f>
        <v/>
      </c>
      <c r="V9" s="11" t="str">
        <f aca="false">IF(MONTH(V7+14)=MONTH(V7), V7+14+_xlfn.ORG.OPENOFFICE.STYLE(IF(NOT(ISNA(MATCH(_xlfn.ORG.OPENOFFICE.CURRENT(),Holidays!$E$3:$E$33,0))),"Green",IF(NOT(ISNA(MATCH(_xlfn.ORG.OPENOFFICE.CURRENT(),Holidays!$G$3:$G$33,0))),"Magenta","Default"))), ""&amp;T(_xlfn.ORG.OPENOFFICE.STYLE("Default")))</f>
        <v/>
      </c>
      <c r="W9" s="11" t="str">
        <f aca="false">IF(MONTH(W7+14)=MONTH(W7), W7+14+_xlfn.ORG.OPENOFFICE.STYLE(IF(NOT(ISNA(MATCH(_xlfn.ORG.OPENOFFICE.CURRENT(),Holidays!$E$3:$E$33,0))),"Green",IF(NOT(ISNA(MATCH(_xlfn.ORG.OPENOFFICE.CURRENT(),Holidays!$G$3:$G$33,0))),"Magenta","Default"))), ""&amp;T(_xlfn.ORG.OPENOFFICE.STYLE("Default")))</f>
        <v/>
      </c>
      <c r="X9" s="2"/>
      <c r="Y9" s="16" t="str">
        <f aca="false">Holidays!$E$2</f>
        <v>Holidays</v>
      </c>
      <c r="Z9" s="18" t="str">
        <f aca="true">IF(NOT(ISNA(VLOOKUP(TODAY(),Holidays!$E$3:$F$33,2,0))),VLOOKUP(TODAY(),Holidays!$E$3:$F$33,2,0)&amp;T(_xlfn.ORG.OPENOFFICE.STYLE("Green")),T(_xlfn.ORG.OPENOFFICE.STYLE("Default")))</f>
        <v/>
      </c>
    </row>
    <row r="10" customFormat="false" ht="12.85" hidden="false" customHeight="false" outlineLevel="0" collapsed="false">
      <c r="A10" s="19" t="n">
        <f aca="false">DATE($A$1,4,1)</f>
        <v>39904</v>
      </c>
      <c r="B10" s="19"/>
      <c r="C10" s="19"/>
      <c r="D10" s="19"/>
      <c r="E10" s="19"/>
      <c r="F10" s="19"/>
      <c r="G10" s="19"/>
      <c r="I10" s="19" t="n">
        <f aca="false">DATE($A$1,5,1)</f>
        <v>39934</v>
      </c>
      <c r="J10" s="19"/>
      <c r="K10" s="19"/>
      <c r="L10" s="19"/>
      <c r="M10" s="19"/>
      <c r="N10" s="19"/>
      <c r="O10" s="19"/>
      <c r="Q10" s="19" t="n">
        <f aca="false">DATE($A$1,6,1)</f>
        <v>39965</v>
      </c>
      <c r="R10" s="19"/>
      <c r="S10" s="19"/>
      <c r="T10" s="19"/>
      <c r="U10" s="19"/>
      <c r="V10" s="19"/>
      <c r="W10" s="19"/>
      <c r="X10" s="2"/>
      <c r="Y10" s="17"/>
    </row>
    <row r="11" customFormat="false" ht="13.4" hidden="false" customHeight="false" outlineLevel="0" collapsed="false">
      <c r="A11" s="5" t="s">
        <v>1</v>
      </c>
      <c r="B11" s="6" t="s">
        <v>2</v>
      </c>
      <c r="C11" s="6" t="s">
        <v>3</v>
      </c>
      <c r="D11" s="6" t="s">
        <v>4</v>
      </c>
      <c r="E11" s="6" t="s">
        <v>5</v>
      </c>
      <c r="F11" s="6" t="s">
        <v>6</v>
      </c>
      <c r="G11" s="7" t="s">
        <v>7</v>
      </c>
      <c r="H11" s="8"/>
      <c r="I11" s="5" t="s">
        <v>1</v>
      </c>
      <c r="J11" s="6" t="s">
        <v>2</v>
      </c>
      <c r="K11" s="6" t="s">
        <v>3</v>
      </c>
      <c r="L11" s="6" t="s">
        <v>4</v>
      </c>
      <c r="M11" s="6" t="s">
        <v>5</v>
      </c>
      <c r="N11" s="6" t="s">
        <v>6</v>
      </c>
      <c r="O11" s="7" t="s">
        <v>7</v>
      </c>
      <c r="P11" s="8"/>
      <c r="Q11" s="5" t="s">
        <v>1</v>
      </c>
      <c r="R11" s="6" t="s">
        <v>2</v>
      </c>
      <c r="S11" s="6" t="s">
        <v>3</v>
      </c>
      <c r="T11" s="6" t="s">
        <v>4</v>
      </c>
      <c r="U11" s="6" t="s">
        <v>5</v>
      </c>
      <c r="V11" s="6" t="s">
        <v>6</v>
      </c>
      <c r="W11" s="7" t="s">
        <v>7</v>
      </c>
      <c r="X11" s="2"/>
      <c r="Y11" s="16" t="str">
        <f aca="false">Holidays!$G$2</f>
        <v>Events</v>
      </c>
      <c r="Z11" s="0" t="str">
        <f aca="true">IF(NOT(ISNA(VLOOKUP(TODAY(),Holidays!$G$3:$H$33,2,0))),VLOOKUP(TODAY(),Holidays!$G$3:$H$33,2,0)&amp;T(_xlfn.ORG.OPENOFFICE.STYLE("Magenta")),T(_xlfn.ORG.OPENOFFICE.STYLE("Default")))</f>
        <v/>
      </c>
    </row>
    <row r="12" customFormat="false" ht="13.4" hidden="false" customHeight="false" outlineLevel="0" collapsed="false">
      <c r="A12" s="11" t="str">
        <f aca="false">IF(WEEKDAY(A10)=1,A10+_xlfn.ORG.OPENOFFICE.STYLE(IF(NOT(ISNA(MATCH(_xlfn.ORG.OPENOFFICE.CURRENT(),Holidays!$E$3:$E$33,0))),"Green",IF(NOT(ISNA(MATCH(_xlfn.ORG.OPENOFFICE.CURRENT(),Holidays!$G$3:$G$33,0))),"Magenta","Default"))),""&amp;T(_xlfn.ORG.OPENOFFICE.STYLE("Default")))</f>
        <v/>
      </c>
      <c r="B12" s="11" t="str">
        <f aca="false">IF(WEEKDAY(A10)&lt;=2,A10+2-WEEKDAY(A10)+_xlfn.ORG.OPENOFFICE.STYLE(IF(NOT(ISNA(MATCH(_xlfn.ORG.OPENOFFICE.CURRENT(),Holidays!$E$3:$E$33,0))),"Green",IF(NOT(ISNA(MATCH(_xlfn.ORG.OPENOFFICE.CURRENT(),Holidays!$G$3:$G$33,0))),"Magenta","Default"))),""&amp;T(_xlfn.ORG.OPENOFFICE.STYLE("Default")))</f>
        <v/>
      </c>
      <c r="C12" s="11" t="str">
        <f aca="false">IF(WEEKDAY(A10)&lt;=3,A10+3-WEEKDAY(A10)+_xlfn.ORG.OPENOFFICE.STYLE(IF(NOT(ISNA(MATCH(_xlfn.ORG.OPENOFFICE.CURRENT(),Holidays!$E$3:$E$33,0))),"Green",IF(NOT(ISNA(MATCH(_xlfn.ORG.OPENOFFICE.CURRENT(),Holidays!$G$3:$G$33,0))),"Magenta","Default"))),""&amp;T(_xlfn.ORG.OPENOFFICE.STYLE("Default")))</f>
        <v/>
      </c>
      <c r="D12" s="15" t="n">
        <f aca="false">IF(WEEKDAY(A10)&lt;=4,A10+4-WEEKDAY(A10)+_xlfn.ORG.OPENOFFICE.STYLE(IF(NOT(ISNA(MATCH(_xlfn.ORG.OPENOFFICE.CURRENT(),Holidays!$E$3:$E$33,0))),"Green",IF(NOT(ISNA(MATCH(_xlfn.ORG.OPENOFFICE.CURRENT(),Holidays!$G$3:$G$33,0))),"Magenta","Default"))),""&amp;T(_xlfn.ORG.OPENOFFICE.STYLE("Default")))</f>
        <v>39904</v>
      </c>
      <c r="E12" s="11" t="n">
        <f aca="false">IF(WEEKDAY(A10)&lt;=5,A10+5-WEEKDAY(A10)+_xlfn.ORG.OPENOFFICE.STYLE(IF(NOT(ISNA(MATCH(_xlfn.ORG.OPENOFFICE.CURRENT(),Holidays!$E$3:$E$33,0))),"Green",IF(NOT(ISNA(MATCH(_xlfn.ORG.OPENOFFICE.CURRENT(),Holidays!$G$3:$G$33,0))),"Magenta","Default"))),""&amp;T(_xlfn.ORG.OPENOFFICE.STYLE("Default")))</f>
        <v>39905</v>
      </c>
      <c r="F12" s="11" t="n">
        <f aca="false">IF(WEEKDAY(A10)&lt;=6,A10+6-WEEKDAY(A10)+_xlfn.ORG.OPENOFFICE.STYLE(IF(NOT(ISNA(MATCH(_xlfn.ORG.OPENOFFICE.CURRENT(),Holidays!$E$3:$E$33,0))),"Green",IF(NOT(ISNA(MATCH(_xlfn.ORG.OPENOFFICE.CURRENT(),Holidays!$G$3:$G$33,0))),"Magenta","Default"))),""&amp;T(_xlfn.ORG.OPENOFFICE.STYLE("Default")))</f>
        <v>39906</v>
      </c>
      <c r="G12" s="11" t="n">
        <f aca="false">IF(WEEKDAY(A10)&lt;=7,A10+7-WEEKDAY(A10)+_xlfn.ORG.OPENOFFICE.STYLE(IF(NOT(ISNA(MATCH(_xlfn.ORG.OPENOFFICE.CURRENT(),Holidays!$E$3:$E$33,0))),"Green",IF(NOT(ISNA(MATCH(_xlfn.ORG.OPENOFFICE.CURRENT(),Holidays!$G$3:$G$33,0))),"Magenta","Default"))),""&amp;T(_xlfn.ORG.OPENOFFICE.STYLE("Default")))</f>
        <v>39907</v>
      </c>
      <c r="H12" s="13"/>
      <c r="I12" s="11" t="str">
        <f aca="false">IF(WEEKDAY(I10)=1,I10+_xlfn.ORG.OPENOFFICE.STYLE(IF(NOT(ISNA(MATCH(_xlfn.ORG.OPENOFFICE.CURRENT(),Holidays!$E$3:$E$33,0))),"Green",IF(NOT(ISNA(MATCH(_xlfn.ORG.OPENOFFICE.CURRENT(),Holidays!$G$3:$G$33,0))),"Magenta","Default"))),""&amp;T(_xlfn.ORG.OPENOFFICE.STYLE("Default")))</f>
        <v/>
      </c>
      <c r="J12" s="11" t="str">
        <f aca="false">IF(WEEKDAY(I10)&lt;=2,I10+2-WEEKDAY(I10)+_xlfn.ORG.OPENOFFICE.STYLE(IF(NOT(ISNA(MATCH(_xlfn.ORG.OPENOFFICE.CURRENT(),Holidays!$E$3:$E$33,0))),"Green",IF(NOT(ISNA(MATCH(_xlfn.ORG.OPENOFFICE.CURRENT(),Holidays!$G$3:$G$33,0))),"Magenta","Default"))),""&amp;T(_xlfn.ORG.OPENOFFICE.STYLE("Default")))</f>
        <v/>
      </c>
      <c r="K12" s="11" t="str">
        <f aca="false">IF(WEEKDAY(I10)&lt;=3,I10+3-WEEKDAY(I10)+_xlfn.ORG.OPENOFFICE.STYLE(IF(NOT(ISNA(MATCH(_xlfn.ORG.OPENOFFICE.CURRENT(),Holidays!$E$3:$E$33,0))),"Green",IF(NOT(ISNA(MATCH(_xlfn.ORG.OPENOFFICE.CURRENT(),Holidays!$G$3:$G$33,0))),"Magenta","Default"))),""&amp;T(_xlfn.ORG.OPENOFFICE.STYLE("Default")))</f>
        <v/>
      </c>
      <c r="L12" s="11" t="str">
        <f aca="false">IF(WEEKDAY(I10)&lt;=4,I10+4-WEEKDAY(I10)+_xlfn.ORG.OPENOFFICE.STYLE(IF(NOT(ISNA(MATCH(_xlfn.ORG.OPENOFFICE.CURRENT(),Holidays!$E$3:$E$33,0))),"Green",IF(NOT(ISNA(MATCH(_xlfn.ORG.OPENOFFICE.CURRENT(),Holidays!$G$3:$G$33,0))),"Magenta","Default"))),""&amp;T(_xlfn.ORG.OPENOFFICE.STYLE("Default")))</f>
        <v/>
      </c>
      <c r="M12" s="11" t="str">
        <f aca="false">IF(WEEKDAY(I10)&lt;=5,I10+5-WEEKDAY(I10)+_xlfn.ORG.OPENOFFICE.STYLE(IF(NOT(ISNA(MATCH(_xlfn.ORG.OPENOFFICE.CURRENT(),Holidays!$E$3:$E$33,0))),"Green",IF(NOT(ISNA(MATCH(_xlfn.ORG.OPENOFFICE.CURRENT(),Holidays!$G$3:$G$33,0))),"Magenta","Default"))),""&amp;T(_xlfn.ORG.OPENOFFICE.STYLE("Default")))</f>
        <v/>
      </c>
      <c r="N12" s="11" t="n">
        <f aca="false">IF(WEEKDAY(I10)&lt;=6,I10+6-WEEKDAY(I10)+_xlfn.ORG.OPENOFFICE.STYLE(IF(NOT(ISNA(MATCH(_xlfn.ORG.OPENOFFICE.CURRENT(),Holidays!$E$3:$E$33,0))),"Green",IF(NOT(ISNA(MATCH(_xlfn.ORG.OPENOFFICE.CURRENT(),Holidays!$G$3:$G$33,0))),"Magenta","Default"))),""&amp;T(_xlfn.ORG.OPENOFFICE.STYLE("Default")))</f>
        <v>39934</v>
      </c>
      <c r="O12" s="11" t="n">
        <f aca="false">IF(WEEKDAY(I10)&lt;=7,I10+7-WEEKDAY(I10)+_xlfn.ORG.OPENOFFICE.STYLE(IF(NOT(ISNA(MATCH(_xlfn.ORG.OPENOFFICE.CURRENT(),Holidays!$E$3:$E$33,0))),"Green",IF(NOT(ISNA(MATCH(_xlfn.ORG.OPENOFFICE.CURRENT(),Holidays!$G$3:$G$33,0))),"Magenta","Default"))),""&amp;T(_xlfn.ORG.OPENOFFICE.STYLE("Default")))</f>
        <v>39935</v>
      </c>
      <c r="P12" s="13"/>
      <c r="Q12" s="11" t="str">
        <f aca="false">IF(WEEKDAY(Q10)=1,Q10+_xlfn.ORG.OPENOFFICE.STYLE(IF(NOT(ISNA(MATCH(_xlfn.ORG.OPENOFFICE.CURRENT(),Holidays!$E$3:$E$33,0))),"Green",IF(NOT(ISNA(MATCH(_xlfn.ORG.OPENOFFICE.CURRENT(),Holidays!$G$3:$G$33,0))),"Magenta","Default"))),""&amp;T(_xlfn.ORG.OPENOFFICE.STYLE("Default")))</f>
        <v/>
      </c>
      <c r="R12" s="11" t="n">
        <f aca="false">IF(WEEKDAY(Q10)&lt;=2,Q10+2-WEEKDAY(Q10)+_xlfn.ORG.OPENOFFICE.STYLE(IF(NOT(ISNA(MATCH(_xlfn.ORG.OPENOFFICE.CURRENT(),Holidays!$E$3:$E$33,0))),"Green",IF(NOT(ISNA(MATCH(_xlfn.ORG.OPENOFFICE.CURRENT(),Holidays!$G$3:$G$33,0))),"Magenta","Default"))),""&amp;T(_xlfn.ORG.OPENOFFICE.STYLE("Default")))</f>
        <v>39965</v>
      </c>
      <c r="S12" s="11" t="n">
        <f aca="false">IF(WEEKDAY(Q10)&lt;=3,Q10+3-WEEKDAY(Q10)+_xlfn.ORG.OPENOFFICE.STYLE(IF(NOT(ISNA(MATCH(_xlfn.ORG.OPENOFFICE.CURRENT(),Holidays!$E$3:$E$33,0))),"Green",IF(NOT(ISNA(MATCH(_xlfn.ORG.OPENOFFICE.CURRENT(),Holidays!$G$3:$G$33,0))),"Magenta","Default"))),""&amp;T(_xlfn.ORG.OPENOFFICE.STYLE("Default")))</f>
        <v>39966</v>
      </c>
      <c r="T12" s="11" t="n">
        <f aca="false">IF(WEEKDAY(Q10)&lt;=4,Q10+4-WEEKDAY(Q10)+_xlfn.ORG.OPENOFFICE.STYLE(IF(NOT(ISNA(MATCH(_xlfn.ORG.OPENOFFICE.CURRENT(),Holidays!$E$3:$E$33,0))),"Green",IF(NOT(ISNA(MATCH(_xlfn.ORG.OPENOFFICE.CURRENT(),Holidays!$G$3:$G$33,0))),"Magenta","Default"))),""&amp;T(_xlfn.ORG.OPENOFFICE.STYLE("Default")))</f>
        <v>39967</v>
      </c>
      <c r="U12" s="11" t="n">
        <f aca="false">IF(WEEKDAY(Q10)&lt;=5,Q10+5-WEEKDAY(Q10)+_xlfn.ORG.OPENOFFICE.STYLE(IF(NOT(ISNA(MATCH(_xlfn.ORG.OPENOFFICE.CURRENT(),Holidays!$E$3:$E$33,0))),"Green",IF(NOT(ISNA(MATCH(_xlfn.ORG.OPENOFFICE.CURRENT(),Holidays!$G$3:$G$33,0))),"Magenta","Default"))),""&amp;T(_xlfn.ORG.OPENOFFICE.STYLE("Default")))</f>
        <v>39968</v>
      </c>
      <c r="V12" s="11" t="n">
        <f aca="false">IF(WEEKDAY(Q10)&lt;=6,Q10+6-WEEKDAY(Q10)+_xlfn.ORG.OPENOFFICE.STYLE(IF(NOT(ISNA(MATCH(_xlfn.ORG.OPENOFFICE.CURRENT(),Holidays!$E$3:$E$33,0))),"Green",IF(NOT(ISNA(MATCH(_xlfn.ORG.OPENOFFICE.CURRENT(),Holidays!$G$3:$G$33,0))),"Magenta","Default"))),""&amp;T(_xlfn.ORG.OPENOFFICE.STYLE("Default")))</f>
        <v>39969</v>
      </c>
      <c r="W12" s="11" t="n">
        <f aca="false">IF(WEEKDAY(Q10)&lt;=7,Q10+7-WEEKDAY(Q10)+_xlfn.ORG.OPENOFFICE.STYLE(IF(NOT(ISNA(MATCH(_xlfn.ORG.OPENOFFICE.CURRENT(),Holidays!$E$3:$E$33,0))),"Green",IF(NOT(ISNA(MATCH(_xlfn.ORG.OPENOFFICE.CURRENT(),Holidays!$G$3:$G$33,0))),"Magenta","Default"))),""&amp;T(_xlfn.ORG.OPENOFFICE.STYLE("Default")))</f>
        <v>39970</v>
      </c>
      <c r="X12" s="2"/>
    </row>
    <row r="13" customFormat="false" ht="13.4" hidden="false" customHeight="false" outlineLevel="0" collapsed="false">
      <c r="A13" s="11" t="n">
        <f aca="false">G12+1+_xlfn.ORG.OPENOFFICE.STYLE(IF(NOT(ISNA(MATCH(_xlfn.ORG.OPENOFFICE.CURRENT(),Holidays!$E$3:$E$33,0))),"Green",IF(NOT(ISNA(MATCH(_xlfn.ORG.OPENOFFICE.CURRENT(),Holidays!$G$3:$G$33,0))),"Magenta","Default")))</f>
        <v>39908</v>
      </c>
      <c r="B13" s="11" t="n">
        <f aca="false">A13+1+_xlfn.ORG.OPENOFFICE.STYLE(IF(NOT(ISNA(MATCH(_xlfn.ORG.OPENOFFICE.CURRENT(),Holidays!$E$3:$E$33,0))),"Green",IF(NOT(ISNA(MATCH(_xlfn.ORG.OPENOFFICE.CURRENT(),Holidays!$G$3:$G$33,0))),"Magenta","Default")))</f>
        <v>39909</v>
      </c>
      <c r="C13" s="11" t="n">
        <f aca="false">B13+1+_xlfn.ORG.OPENOFFICE.STYLE(IF(NOT(ISNA(MATCH(_xlfn.ORG.OPENOFFICE.CURRENT(),Holidays!$E$3:$E$33,0))),"Green",IF(NOT(ISNA(MATCH(_xlfn.ORG.OPENOFFICE.CURRENT(),Holidays!$G$3:$G$33,0))),"Magenta","Default")))</f>
        <v>39910</v>
      </c>
      <c r="D13" s="11" t="n">
        <f aca="false">C13+1+_xlfn.ORG.OPENOFFICE.STYLE(IF(NOT(ISNA(MATCH(_xlfn.ORG.OPENOFFICE.CURRENT(),Holidays!$E$3:$E$33,0))),"Green",IF(NOT(ISNA(MATCH(_xlfn.ORG.OPENOFFICE.CURRENT(),Holidays!$G$3:$G$33,0))),"Magenta","Default")))</f>
        <v>39911</v>
      </c>
      <c r="E13" s="11" t="n">
        <f aca="false">D13+1+_xlfn.ORG.OPENOFFICE.STYLE(IF(NOT(ISNA(MATCH(_xlfn.ORG.OPENOFFICE.CURRENT(),Holidays!$E$3:$E$33,0))),"Green",IF(NOT(ISNA(MATCH(_xlfn.ORG.OPENOFFICE.CURRENT(),Holidays!$G$3:$G$33,0))),"Magenta","Default")))</f>
        <v>39912</v>
      </c>
      <c r="F13" s="11" t="n">
        <f aca="false">E13+1+_xlfn.ORG.OPENOFFICE.STYLE(IF(NOT(ISNA(MATCH(_xlfn.ORG.OPENOFFICE.CURRENT(),Holidays!$E$3:$E$33,0))),"Green",IF(NOT(ISNA(MATCH(_xlfn.ORG.OPENOFFICE.CURRENT(),Holidays!$G$3:$G$33,0))),"Magenta","Default")))</f>
        <v>39913</v>
      </c>
      <c r="G13" s="11" t="n">
        <f aca="false">F13+1+_xlfn.ORG.OPENOFFICE.STYLE(IF(NOT(ISNA(MATCH(_xlfn.ORG.OPENOFFICE.CURRENT(),Holidays!$E$3:$E$33,0))),"Green",IF(NOT(ISNA(MATCH(_xlfn.ORG.OPENOFFICE.CURRENT(),Holidays!$G$3:$G$33,0))),"Magenta","Default")))</f>
        <v>39914</v>
      </c>
      <c r="H13" s="13"/>
      <c r="I13" s="11" t="n">
        <f aca="false">O12+1+_xlfn.ORG.OPENOFFICE.STYLE(IF(NOT(ISNA(MATCH(_xlfn.ORG.OPENOFFICE.CURRENT(),Holidays!$E$3:$E$33,0))),"Green",IF(NOT(ISNA(MATCH(_xlfn.ORG.OPENOFFICE.CURRENT(),Holidays!$G$3:$G$33,0))),"Magenta","Default")))</f>
        <v>39936</v>
      </c>
      <c r="J13" s="11" t="n">
        <f aca="false">I13+1+_xlfn.ORG.OPENOFFICE.STYLE(IF(NOT(ISNA(MATCH(_xlfn.ORG.OPENOFFICE.CURRENT(),Holidays!$E$3:$E$33,0))),"Green",IF(NOT(ISNA(MATCH(_xlfn.ORG.OPENOFFICE.CURRENT(),Holidays!$G$3:$G$33,0))),"Magenta","Default")))</f>
        <v>39937</v>
      </c>
      <c r="K13" s="15" t="n">
        <f aca="false">J13+1+_xlfn.ORG.OPENOFFICE.STYLE(IF(NOT(ISNA(MATCH(_xlfn.ORG.OPENOFFICE.CURRENT(),Holidays!$E$3:$E$33,0))),"Green",IF(NOT(ISNA(MATCH(_xlfn.ORG.OPENOFFICE.CURRENT(),Holidays!$G$3:$G$33,0))),"Magenta","Default")))</f>
        <v>39938</v>
      </c>
      <c r="L13" s="11" t="n">
        <f aca="false">K13+1+_xlfn.ORG.OPENOFFICE.STYLE(IF(NOT(ISNA(MATCH(_xlfn.ORG.OPENOFFICE.CURRENT(),Holidays!$E$3:$E$33,0))),"Green",IF(NOT(ISNA(MATCH(_xlfn.ORG.OPENOFFICE.CURRENT(),Holidays!$G$3:$G$33,0))),"Magenta","Default")))</f>
        <v>39939</v>
      </c>
      <c r="M13" s="11" t="n">
        <f aca="false">L13+1+_xlfn.ORG.OPENOFFICE.STYLE(IF(NOT(ISNA(MATCH(_xlfn.ORG.OPENOFFICE.CURRENT(),Holidays!$E$3:$E$33,0))),"Green",IF(NOT(ISNA(MATCH(_xlfn.ORG.OPENOFFICE.CURRENT(),Holidays!$G$3:$G$33,0))),"Magenta","Default")))</f>
        <v>39940</v>
      </c>
      <c r="N13" s="11" t="n">
        <f aca="false">M13+1+_xlfn.ORG.OPENOFFICE.STYLE(IF(NOT(ISNA(MATCH(_xlfn.ORG.OPENOFFICE.CURRENT(),Holidays!$E$3:$E$33,0))),"Green",IF(NOT(ISNA(MATCH(_xlfn.ORG.OPENOFFICE.CURRENT(),Holidays!$G$3:$G$33,0))),"Magenta","Default")))</f>
        <v>39941</v>
      </c>
      <c r="O13" s="11" t="n">
        <f aca="false">N13+1+_xlfn.ORG.OPENOFFICE.STYLE(IF(NOT(ISNA(MATCH(_xlfn.ORG.OPENOFFICE.CURRENT(),Holidays!$E$3:$E$33,0))),"Green",IF(NOT(ISNA(MATCH(_xlfn.ORG.OPENOFFICE.CURRENT(),Holidays!$G$3:$G$33,0))),"Magenta","Default")))</f>
        <v>39942</v>
      </c>
      <c r="P13" s="13"/>
      <c r="Q13" s="11" t="n">
        <f aca="false">W12+1+_xlfn.ORG.OPENOFFICE.STYLE(IF(NOT(ISNA(MATCH(_xlfn.ORG.OPENOFFICE.CURRENT(),Holidays!$E$3:$E$33,0))),"Green",IF(NOT(ISNA(MATCH(_xlfn.ORG.OPENOFFICE.CURRENT(),Holidays!$G$3:$G$33,0))),"Magenta","Default")))</f>
        <v>39971</v>
      </c>
      <c r="R13" s="11" t="n">
        <f aca="false">Q13+1+_xlfn.ORG.OPENOFFICE.STYLE(IF(NOT(ISNA(MATCH(_xlfn.ORG.OPENOFFICE.CURRENT(),Holidays!$E$3:$E$33,0))),"Green",IF(NOT(ISNA(MATCH(_xlfn.ORG.OPENOFFICE.CURRENT(),Holidays!$G$3:$G$33,0))),"Magenta","Default")))</f>
        <v>39972</v>
      </c>
      <c r="S13" s="11" t="n">
        <f aca="false">R13+1+_xlfn.ORG.OPENOFFICE.STYLE(IF(NOT(ISNA(MATCH(_xlfn.ORG.OPENOFFICE.CURRENT(),Holidays!$E$3:$E$33,0))),"Green",IF(NOT(ISNA(MATCH(_xlfn.ORG.OPENOFFICE.CURRENT(),Holidays!$G$3:$G$33,0))),"Magenta","Default")))</f>
        <v>39973</v>
      </c>
      <c r="T13" s="11" t="n">
        <f aca="false">S13+1+_xlfn.ORG.OPENOFFICE.STYLE(IF(NOT(ISNA(MATCH(_xlfn.ORG.OPENOFFICE.CURRENT(),Holidays!$E$3:$E$33,0))),"Green",IF(NOT(ISNA(MATCH(_xlfn.ORG.OPENOFFICE.CURRENT(),Holidays!$G$3:$G$33,0))),"Magenta","Default")))</f>
        <v>39974</v>
      </c>
      <c r="U13" s="11" t="n">
        <f aca="false">T13+1+_xlfn.ORG.OPENOFFICE.STYLE(IF(NOT(ISNA(MATCH(_xlfn.ORG.OPENOFFICE.CURRENT(),Holidays!$E$3:$E$33,0))),"Green",IF(NOT(ISNA(MATCH(_xlfn.ORG.OPENOFFICE.CURRENT(),Holidays!$G$3:$G$33,0))),"Magenta","Default")))</f>
        <v>39975</v>
      </c>
      <c r="V13" s="11" t="n">
        <f aca="false">U13+1+_xlfn.ORG.OPENOFFICE.STYLE(IF(NOT(ISNA(MATCH(_xlfn.ORG.OPENOFFICE.CURRENT(),Holidays!$E$3:$E$33,0))),"Green",IF(NOT(ISNA(MATCH(_xlfn.ORG.OPENOFFICE.CURRENT(),Holidays!$G$3:$G$33,0))),"Magenta","Default")))</f>
        <v>39976</v>
      </c>
      <c r="W13" s="11" t="n">
        <f aca="false">V13+1+_xlfn.ORG.OPENOFFICE.STYLE(IF(NOT(ISNA(MATCH(_xlfn.ORG.OPENOFFICE.CURRENT(),Holidays!$E$3:$E$33,0))),"Green",IF(NOT(ISNA(MATCH(_xlfn.ORG.OPENOFFICE.CURRENT(),Holidays!$G$3:$G$33,0))),"Magenta","Default")))</f>
        <v>39977</v>
      </c>
      <c r="X13" s="2"/>
      <c r="Y13" s="20"/>
      <c r="Z13" s="20"/>
      <c r="AA13" s="20"/>
    </row>
    <row r="14" customFormat="false" ht="13.4" hidden="false" customHeight="false" outlineLevel="0" collapsed="false">
      <c r="A14" s="15" t="n">
        <f aca="false">G13+1+_xlfn.ORG.OPENOFFICE.STYLE(IF(NOT(ISNA(MATCH(_xlfn.ORG.OPENOFFICE.CURRENT(),Holidays!$E$3:$E$33,0))),"Green",IF(NOT(ISNA(MATCH(_xlfn.ORG.OPENOFFICE.CURRENT(),Holidays!$G$3:$G$33,0))),"Magenta","Default")))</f>
        <v>39915</v>
      </c>
      <c r="B14" s="11" t="n">
        <f aca="false">A14+1+_xlfn.ORG.OPENOFFICE.STYLE(IF(NOT(ISNA(MATCH(_xlfn.ORG.OPENOFFICE.CURRENT(),Holidays!$E$3:$E$33,0))),"Green",IF(NOT(ISNA(MATCH(_xlfn.ORG.OPENOFFICE.CURRENT(),Holidays!$G$3:$G$33,0))),"Magenta","Default")))</f>
        <v>39916</v>
      </c>
      <c r="C14" s="11" t="n">
        <f aca="false">B14+1+_xlfn.ORG.OPENOFFICE.STYLE(IF(NOT(ISNA(MATCH(_xlfn.ORG.OPENOFFICE.CURRENT(),Holidays!$E$3:$E$33,0))),"Green",IF(NOT(ISNA(MATCH(_xlfn.ORG.OPENOFFICE.CURRENT(),Holidays!$G$3:$G$33,0))),"Magenta","Default")))</f>
        <v>39917</v>
      </c>
      <c r="D14" s="11" t="n">
        <f aca="false">C14+1+_xlfn.ORG.OPENOFFICE.STYLE(IF(NOT(ISNA(MATCH(_xlfn.ORG.OPENOFFICE.CURRENT(),Holidays!$E$3:$E$33,0))),"Green",IF(NOT(ISNA(MATCH(_xlfn.ORG.OPENOFFICE.CURRENT(),Holidays!$G$3:$G$33,0))),"Magenta","Default")))</f>
        <v>39918</v>
      </c>
      <c r="E14" s="11" t="n">
        <f aca="false">D14+1+_xlfn.ORG.OPENOFFICE.STYLE(IF(NOT(ISNA(MATCH(_xlfn.ORG.OPENOFFICE.CURRENT(),Holidays!$E$3:$E$33,0))),"Green",IF(NOT(ISNA(MATCH(_xlfn.ORG.OPENOFFICE.CURRENT(),Holidays!$G$3:$G$33,0))),"Magenta","Default")))</f>
        <v>39919</v>
      </c>
      <c r="F14" s="11" t="n">
        <f aca="false">E14+1+_xlfn.ORG.OPENOFFICE.STYLE(IF(NOT(ISNA(MATCH(_xlfn.ORG.OPENOFFICE.CURRENT(),Holidays!$E$3:$E$33,0))),"Green",IF(NOT(ISNA(MATCH(_xlfn.ORG.OPENOFFICE.CURRENT(),Holidays!$G$3:$G$33,0))),"Magenta","Default")))</f>
        <v>39920</v>
      </c>
      <c r="G14" s="11" t="n">
        <f aca="false">F14+1+_xlfn.ORG.OPENOFFICE.STYLE(IF(NOT(ISNA(MATCH(_xlfn.ORG.OPENOFFICE.CURRENT(),Holidays!$E$3:$E$33,0))),"Green",IF(NOT(ISNA(MATCH(_xlfn.ORG.OPENOFFICE.CURRENT(),Holidays!$G$3:$G$33,0))),"Magenta","Default")))</f>
        <v>39921</v>
      </c>
      <c r="H14" s="13"/>
      <c r="I14" s="15" t="n">
        <f aca="false">O13+1+_xlfn.ORG.OPENOFFICE.STYLE(IF(NOT(ISNA(MATCH(_xlfn.ORG.OPENOFFICE.CURRENT(),Holidays!$E$3:$E$33,0))),"Green",IF(NOT(ISNA(MATCH(_xlfn.ORG.OPENOFFICE.CURRENT(),Holidays!$G$3:$G$33,0))),"Magenta","Default")))</f>
        <v>39943</v>
      </c>
      <c r="J14" s="11" t="n">
        <f aca="false">I14+1+_xlfn.ORG.OPENOFFICE.STYLE(IF(NOT(ISNA(MATCH(_xlfn.ORG.OPENOFFICE.CURRENT(),Holidays!$E$3:$E$33,0))),"Green",IF(NOT(ISNA(MATCH(_xlfn.ORG.OPENOFFICE.CURRENT(),Holidays!$G$3:$G$33,0))),"Magenta","Default")))</f>
        <v>39944</v>
      </c>
      <c r="K14" s="11" t="n">
        <f aca="false">J14+1+_xlfn.ORG.OPENOFFICE.STYLE(IF(NOT(ISNA(MATCH(_xlfn.ORG.OPENOFFICE.CURRENT(),Holidays!$E$3:$E$33,0))),"Green",IF(NOT(ISNA(MATCH(_xlfn.ORG.OPENOFFICE.CURRENT(),Holidays!$G$3:$G$33,0))),"Magenta","Default")))</f>
        <v>39945</v>
      </c>
      <c r="L14" s="11" t="n">
        <f aca="false">K14+1+_xlfn.ORG.OPENOFFICE.STYLE(IF(NOT(ISNA(MATCH(_xlfn.ORG.OPENOFFICE.CURRENT(),Holidays!$E$3:$E$33,0))),"Green",IF(NOT(ISNA(MATCH(_xlfn.ORG.OPENOFFICE.CURRENT(),Holidays!$G$3:$G$33,0))),"Magenta","Default")))</f>
        <v>39946</v>
      </c>
      <c r="M14" s="11" t="n">
        <f aca="false">L14+1+_xlfn.ORG.OPENOFFICE.STYLE(IF(NOT(ISNA(MATCH(_xlfn.ORG.OPENOFFICE.CURRENT(),Holidays!$E$3:$E$33,0))),"Green",IF(NOT(ISNA(MATCH(_xlfn.ORG.OPENOFFICE.CURRENT(),Holidays!$G$3:$G$33,0))),"Magenta","Default")))</f>
        <v>39947</v>
      </c>
      <c r="N14" s="11" t="n">
        <f aca="false">M14+1+_xlfn.ORG.OPENOFFICE.STYLE(IF(NOT(ISNA(MATCH(_xlfn.ORG.OPENOFFICE.CURRENT(),Holidays!$E$3:$E$33,0))),"Green",IF(NOT(ISNA(MATCH(_xlfn.ORG.OPENOFFICE.CURRENT(),Holidays!$G$3:$G$33,0))),"Magenta","Default")))</f>
        <v>39948</v>
      </c>
      <c r="O14" s="12" t="n">
        <f aca="false">N14+1+_xlfn.ORG.OPENOFFICE.STYLE(IF(NOT(ISNA(MATCH(_xlfn.ORG.OPENOFFICE.CURRENT(),Holidays!$E$3:$E$33,0))),"Green",IF(NOT(ISNA(MATCH(_xlfn.ORG.OPENOFFICE.CURRENT(),Holidays!$G$3:$G$33,0))),"Magenta","Default")))</f>
        <v>39949</v>
      </c>
      <c r="P14" s="13"/>
      <c r="Q14" s="12" t="n">
        <f aca="false">W13+1+_xlfn.ORG.OPENOFFICE.STYLE(IF(NOT(ISNA(MATCH(_xlfn.ORG.OPENOFFICE.CURRENT(),Holidays!$E$3:$E$33,0))),"Green",IF(NOT(ISNA(MATCH(_xlfn.ORG.OPENOFFICE.CURRENT(),Holidays!$G$3:$G$33,0))),"Magenta","Default")))</f>
        <v>39978</v>
      </c>
      <c r="R14" s="11" t="n">
        <f aca="false">Q14+1+_xlfn.ORG.OPENOFFICE.STYLE(IF(NOT(ISNA(MATCH(_xlfn.ORG.OPENOFFICE.CURRENT(),Holidays!$E$3:$E$33,0))),"Green",IF(NOT(ISNA(MATCH(_xlfn.ORG.OPENOFFICE.CURRENT(),Holidays!$G$3:$G$33,0))),"Magenta","Default")))</f>
        <v>39979</v>
      </c>
      <c r="S14" s="11" t="n">
        <f aca="false">R14+1+_xlfn.ORG.OPENOFFICE.STYLE(IF(NOT(ISNA(MATCH(_xlfn.ORG.OPENOFFICE.CURRENT(),Holidays!$E$3:$E$33,0))),"Green",IF(NOT(ISNA(MATCH(_xlfn.ORG.OPENOFFICE.CURRENT(),Holidays!$G$3:$G$33,0))),"Magenta","Default")))</f>
        <v>39980</v>
      </c>
      <c r="T14" s="11" t="n">
        <f aca="false">S14+1+_xlfn.ORG.OPENOFFICE.STYLE(IF(NOT(ISNA(MATCH(_xlfn.ORG.OPENOFFICE.CURRENT(),Holidays!$E$3:$E$33,0))),"Green",IF(NOT(ISNA(MATCH(_xlfn.ORG.OPENOFFICE.CURRENT(),Holidays!$G$3:$G$33,0))),"Magenta","Default")))</f>
        <v>39981</v>
      </c>
      <c r="U14" s="11" t="n">
        <f aca="false">T14+1+_xlfn.ORG.OPENOFFICE.STYLE(IF(NOT(ISNA(MATCH(_xlfn.ORG.OPENOFFICE.CURRENT(),Holidays!$E$3:$E$33,0))),"Green",IF(NOT(ISNA(MATCH(_xlfn.ORG.OPENOFFICE.CURRENT(),Holidays!$G$3:$G$33,0))),"Magenta","Default")))</f>
        <v>39982</v>
      </c>
      <c r="V14" s="15" t="n">
        <f aca="false">U14+1+_xlfn.ORG.OPENOFFICE.STYLE(IF(NOT(ISNA(MATCH(_xlfn.ORG.OPENOFFICE.CURRENT(),Holidays!$E$3:$E$33,0))),"Green",IF(NOT(ISNA(MATCH(_xlfn.ORG.OPENOFFICE.CURRENT(),Holidays!$G$3:$G$33,0))),"Magenta","Default")))</f>
        <v>39983</v>
      </c>
      <c r="W14" s="11" t="n">
        <f aca="false">V14+1+_xlfn.ORG.OPENOFFICE.STYLE(IF(NOT(ISNA(MATCH(_xlfn.ORG.OPENOFFICE.CURRENT(),Holidays!$E$3:$E$33,0))),"Green",IF(NOT(ISNA(MATCH(_xlfn.ORG.OPENOFFICE.CURRENT(),Holidays!$G$3:$G$33,0))),"Magenta","Default")))</f>
        <v>39984</v>
      </c>
      <c r="X14" s="2"/>
      <c r="Y14" s="20"/>
      <c r="Z14" s="20"/>
      <c r="AA14" s="20"/>
    </row>
    <row r="15" customFormat="false" ht="13.4" hidden="false" customHeight="false" outlineLevel="0" collapsed="false">
      <c r="A15" s="11" t="n">
        <f aca="false">G14+1+_xlfn.ORG.OPENOFFICE.STYLE(IF(NOT(ISNA(MATCH(_xlfn.ORG.OPENOFFICE.CURRENT(),Holidays!$E$3:$E$33,0))),"Green",IF(NOT(ISNA(MATCH(_xlfn.ORG.OPENOFFICE.CURRENT(),Holidays!$G$3:$G$33,0))),"Magenta","Default")))</f>
        <v>39922</v>
      </c>
      <c r="B15" s="11" t="n">
        <f aca="false">A15+1+_xlfn.ORG.OPENOFFICE.STYLE(IF(NOT(ISNA(MATCH(_xlfn.ORG.OPENOFFICE.CURRENT(),Holidays!$E$3:$E$33,0))),"Green",IF(NOT(ISNA(MATCH(_xlfn.ORG.OPENOFFICE.CURRENT(),Holidays!$G$3:$G$33,0))),"Magenta","Default")))</f>
        <v>39923</v>
      </c>
      <c r="C15" s="11" t="n">
        <f aca="false">B15+1+_xlfn.ORG.OPENOFFICE.STYLE(IF(NOT(ISNA(MATCH(_xlfn.ORG.OPENOFFICE.CURRENT(),Holidays!$E$3:$E$33,0))),"Green",IF(NOT(ISNA(MATCH(_xlfn.ORG.OPENOFFICE.CURRENT(),Holidays!$G$3:$G$33,0))),"Magenta","Default")))</f>
        <v>39924</v>
      </c>
      <c r="D15" s="11" t="n">
        <f aca="false">C15+1+_xlfn.ORG.OPENOFFICE.STYLE(IF(NOT(ISNA(MATCH(_xlfn.ORG.OPENOFFICE.CURRENT(),Holidays!$E$3:$E$33,0))),"Green",IF(NOT(ISNA(MATCH(_xlfn.ORG.OPENOFFICE.CURRENT(),Holidays!$G$3:$G$33,0))),"Magenta","Default")))</f>
        <v>39925</v>
      </c>
      <c r="E15" s="11" t="n">
        <f aca="false">D15+1+_xlfn.ORG.OPENOFFICE.STYLE(IF(NOT(ISNA(MATCH(_xlfn.ORG.OPENOFFICE.CURRENT(),Holidays!$E$3:$E$33,0))),"Green",IF(NOT(ISNA(MATCH(_xlfn.ORG.OPENOFFICE.CURRENT(),Holidays!$G$3:$G$33,0))),"Magenta","Default")))</f>
        <v>39926</v>
      </c>
      <c r="F15" s="11" t="n">
        <f aca="false">E15+1+_xlfn.ORG.OPENOFFICE.STYLE(IF(NOT(ISNA(MATCH(_xlfn.ORG.OPENOFFICE.CURRENT(),Holidays!$E$3:$E$33,0))),"Green",IF(NOT(ISNA(MATCH(_xlfn.ORG.OPENOFFICE.CURRENT(),Holidays!$G$3:$G$33,0))),"Magenta","Default")))</f>
        <v>39927</v>
      </c>
      <c r="G15" s="11" t="n">
        <f aca="false">F15+1+_xlfn.ORG.OPENOFFICE.STYLE(IF(NOT(ISNA(MATCH(_xlfn.ORG.OPENOFFICE.CURRENT(),Holidays!$E$3:$E$33,0))),"Green",IF(NOT(ISNA(MATCH(_xlfn.ORG.OPENOFFICE.CURRENT(),Holidays!$G$3:$G$33,0))),"Magenta","Default")))</f>
        <v>39928</v>
      </c>
      <c r="H15" s="13"/>
      <c r="I15" s="11" t="n">
        <f aca="false">O14+1+_xlfn.ORG.OPENOFFICE.STYLE(IF(NOT(ISNA(MATCH(_xlfn.ORG.OPENOFFICE.CURRENT(),Holidays!$E$3:$E$33,0))),"Green",IF(NOT(ISNA(MATCH(_xlfn.ORG.OPENOFFICE.CURRENT(),Holidays!$G$3:$G$33,0))),"Magenta","Default")))</f>
        <v>39950</v>
      </c>
      <c r="J15" s="11" t="n">
        <f aca="false">I15+1+_xlfn.ORG.OPENOFFICE.STYLE(IF(NOT(ISNA(MATCH(_xlfn.ORG.OPENOFFICE.CURRENT(),Holidays!$E$3:$E$33,0))),"Green",IF(NOT(ISNA(MATCH(_xlfn.ORG.OPENOFFICE.CURRENT(),Holidays!$G$3:$G$33,0))),"Magenta","Default")))</f>
        <v>39951</v>
      </c>
      <c r="K15" s="11" t="n">
        <f aca="false">J15+1+_xlfn.ORG.OPENOFFICE.STYLE(IF(NOT(ISNA(MATCH(_xlfn.ORG.OPENOFFICE.CURRENT(),Holidays!$E$3:$E$33,0))),"Green",IF(NOT(ISNA(MATCH(_xlfn.ORG.OPENOFFICE.CURRENT(),Holidays!$G$3:$G$33,0))),"Magenta","Default")))</f>
        <v>39952</v>
      </c>
      <c r="L15" s="11" t="n">
        <f aca="false">K15+1+_xlfn.ORG.OPENOFFICE.STYLE(IF(NOT(ISNA(MATCH(_xlfn.ORG.OPENOFFICE.CURRENT(),Holidays!$E$3:$E$33,0))),"Green",IF(NOT(ISNA(MATCH(_xlfn.ORG.OPENOFFICE.CURRENT(),Holidays!$G$3:$G$33,0))),"Magenta","Default")))</f>
        <v>39953</v>
      </c>
      <c r="M15" s="11" t="n">
        <f aca="false">L15+1+_xlfn.ORG.OPENOFFICE.STYLE(IF(NOT(ISNA(MATCH(_xlfn.ORG.OPENOFFICE.CURRENT(),Holidays!$E$3:$E$33,0))),"Green",IF(NOT(ISNA(MATCH(_xlfn.ORG.OPENOFFICE.CURRENT(),Holidays!$G$3:$G$33,0))),"Magenta","Default")))</f>
        <v>39954</v>
      </c>
      <c r="N15" s="11" t="n">
        <f aca="false">M15+1+_xlfn.ORG.OPENOFFICE.STYLE(IF(NOT(ISNA(MATCH(_xlfn.ORG.OPENOFFICE.CURRENT(),Holidays!$E$3:$E$33,0))),"Green",IF(NOT(ISNA(MATCH(_xlfn.ORG.OPENOFFICE.CURRENT(),Holidays!$G$3:$G$33,0))),"Magenta","Default")))</f>
        <v>39955</v>
      </c>
      <c r="O15" s="11" t="n">
        <f aca="false">N15+1+_xlfn.ORG.OPENOFFICE.STYLE(IF(NOT(ISNA(MATCH(_xlfn.ORG.OPENOFFICE.CURRENT(),Holidays!$E$3:$E$33,0))),"Green",IF(NOT(ISNA(MATCH(_xlfn.ORG.OPENOFFICE.CURRENT(),Holidays!$G$3:$G$33,0))),"Magenta","Default")))</f>
        <v>39956</v>
      </c>
      <c r="P15" s="13"/>
      <c r="Q15" s="15" t="n">
        <f aca="false">W14+1+_xlfn.ORG.OPENOFFICE.STYLE(IF(NOT(ISNA(MATCH(_xlfn.ORG.OPENOFFICE.CURRENT(),Holidays!$E$3:$E$33,0))),"Green",IF(NOT(ISNA(MATCH(_xlfn.ORG.OPENOFFICE.CURRENT(),Holidays!$G$3:$G$33,0))),"Magenta","Default")))</f>
        <v>39985</v>
      </c>
      <c r="R15" s="11" t="n">
        <f aca="false">Q15+1+_xlfn.ORG.OPENOFFICE.STYLE(IF(NOT(ISNA(MATCH(_xlfn.ORG.OPENOFFICE.CURRENT(),Holidays!$E$3:$E$33,0))),"Green",IF(NOT(ISNA(MATCH(_xlfn.ORG.OPENOFFICE.CURRENT(),Holidays!$G$3:$G$33,0))),"Magenta","Default")))</f>
        <v>39986</v>
      </c>
      <c r="S15" s="11" t="n">
        <f aca="false">R15+1+_xlfn.ORG.OPENOFFICE.STYLE(IF(NOT(ISNA(MATCH(_xlfn.ORG.OPENOFFICE.CURRENT(),Holidays!$E$3:$E$33,0))),"Green",IF(NOT(ISNA(MATCH(_xlfn.ORG.OPENOFFICE.CURRENT(),Holidays!$G$3:$G$33,0))),"Magenta","Default")))</f>
        <v>39987</v>
      </c>
      <c r="T15" s="11" t="n">
        <f aca="false">S15+1+_xlfn.ORG.OPENOFFICE.STYLE(IF(NOT(ISNA(MATCH(_xlfn.ORG.OPENOFFICE.CURRENT(),Holidays!$E$3:$E$33,0))),"Green",IF(NOT(ISNA(MATCH(_xlfn.ORG.OPENOFFICE.CURRENT(),Holidays!$G$3:$G$33,0))),"Magenta","Default")))</f>
        <v>39988</v>
      </c>
      <c r="U15" s="11" t="n">
        <f aca="false">T15+1+_xlfn.ORG.OPENOFFICE.STYLE(IF(NOT(ISNA(MATCH(_xlfn.ORG.OPENOFFICE.CURRENT(),Holidays!$E$3:$E$33,0))),"Green",IF(NOT(ISNA(MATCH(_xlfn.ORG.OPENOFFICE.CURRENT(),Holidays!$G$3:$G$33,0))),"Magenta","Default")))</f>
        <v>39989</v>
      </c>
      <c r="V15" s="11" t="n">
        <f aca="false">U15+1+_xlfn.ORG.OPENOFFICE.STYLE(IF(NOT(ISNA(MATCH(_xlfn.ORG.OPENOFFICE.CURRENT(),Holidays!$E$3:$E$33,0))),"Green",IF(NOT(ISNA(MATCH(_xlfn.ORG.OPENOFFICE.CURRENT(),Holidays!$G$3:$G$33,0))),"Magenta","Default")))</f>
        <v>39990</v>
      </c>
      <c r="W15" s="11" t="n">
        <f aca="false">V15+1+_xlfn.ORG.OPENOFFICE.STYLE(IF(NOT(ISNA(MATCH(_xlfn.ORG.OPENOFFICE.CURRENT(),Holidays!$E$3:$E$33,0))),"Green",IF(NOT(ISNA(MATCH(_xlfn.ORG.OPENOFFICE.CURRENT(),Holidays!$G$3:$G$33,0))),"Magenta","Default")))</f>
        <v>39991</v>
      </c>
      <c r="X15" s="2"/>
      <c r="Y15" s="20"/>
      <c r="Z15" s="20"/>
      <c r="AA15" s="20"/>
    </row>
    <row r="16" customFormat="false" ht="13.4" hidden="false" customHeight="false" outlineLevel="0" collapsed="false">
      <c r="A16" s="11" t="n">
        <f aca="false">IF(MONTH(A14+14)=MONTH(A14), A14+14+_xlfn.ORG.OPENOFFICE.STYLE(IF(NOT(ISNA(MATCH(_xlfn.ORG.OPENOFFICE.CURRENT(),Holidays!$E$3:$E$33,0))),"Green",IF(NOT(ISNA(MATCH(_xlfn.ORG.OPENOFFICE.CURRENT(),Holidays!$G$3:$G$33,0))),"Magenta","Default"))), ""&amp;T(_xlfn.ORG.OPENOFFICE.STYLE("Default")))</f>
        <v>39929</v>
      </c>
      <c r="B16" s="11" t="n">
        <f aca="false">IF(MONTH(B14+14)=MONTH(B14), B14+14+_xlfn.ORG.OPENOFFICE.STYLE(IF(NOT(ISNA(MATCH(_xlfn.ORG.OPENOFFICE.CURRENT(),Holidays!$E$3:$E$33,0))),"Green",IF(NOT(ISNA(MATCH(_xlfn.ORG.OPENOFFICE.CURRENT(),Holidays!$G$3:$G$33,0))),"Magenta","Default"))), ""&amp;T(_xlfn.ORG.OPENOFFICE.STYLE("Default")))</f>
        <v>39930</v>
      </c>
      <c r="C16" s="11" t="n">
        <f aca="false">IF(MONTH(C14+14)=MONTH(C14), C14+14+_xlfn.ORG.OPENOFFICE.STYLE(IF(NOT(ISNA(MATCH(_xlfn.ORG.OPENOFFICE.CURRENT(),Holidays!$E$3:$E$33,0))),"Green",IF(NOT(ISNA(MATCH(_xlfn.ORG.OPENOFFICE.CURRENT(),Holidays!$G$3:$G$33,0))),"Magenta","Default"))), ""&amp;T(_xlfn.ORG.OPENOFFICE.STYLE("Default")))</f>
        <v>39931</v>
      </c>
      <c r="D16" s="11" t="n">
        <f aca="false">IF(MONTH(D14+14)=MONTH(D14), D14+14+_xlfn.ORG.OPENOFFICE.STYLE(IF(NOT(ISNA(MATCH(_xlfn.ORG.OPENOFFICE.CURRENT(),Holidays!$E$3:$E$33,0))),"Green",IF(NOT(ISNA(MATCH(_xlfn.ORG.OPENOFFICE.CURRENT(),Holidays!$G$3:$G$33,0))),"Magenta","Default"))), ""&amp;T(_xlfn.ORG.OPENOFFICE.STYLE("Default")))</f>
        <v>39932</v>
      </c>
      <c r="E16" s="11" t="n">
        <f aca="false">IF(MONTH(E14+14)=MONTH(E14), E14+14+_xlfn.ORG.OPENOFFICE.STYLE(IF(NOT(ISNA(MATCH(_xlfn.ORG.OPENOFFICE.CURRENT(),Holidays!$E$3:$E$33,0))),"Green",IF(NOT(ISNA(MATCH(_xlfn.ORG.OPENOFFICE.CURRENT(),Holidays!$G$3:$G$33,0))),"Magenta","Default"))), ""&amp;T(_xlfn.ORG.OPENOFFICE.STYLE("Default")))</f>
        <v>39933</v>
      </c>
      <c r="F16" s="11" t="str">
        <f aca="false">IF(MONTH(F14+14)=MONTH(F14), F14+14+_xlfn.ORG.OPENOFFICE.STYLE(IF(NOT(ISNA(MATCH(_xlfn.ORG.OPENOFFICE.CURRENT(),Holidays!$E$3:$E$33,0))),"Green",IF(NOT(ISNA(MATCH(_xlfn.ORG.OPENOFFICE.CURRENT(),Holidays!$G$3:$G$33,0))),"Magenta","Default"))), ""&amp;T(_xlfn.ORG.OPENOFFICE.STYLE("Default")))</f>
        <v/>
      </c>
      <c r="G16" s="11" t="str">
        <f aca="false">IF(MONTH(G14+14)=MONTH(G14), G14+14+_xlfn.ORG.OPENOFFICE.STYLE(IF(NOT(ISNA(MATCH(_xlfn.ORG.OPENOFFICE.CURRENT(),Holidays!$E$3:$E$33,0))),"Green",IF(NOT(ISNA(MATCH(_xlfn.ORG.OPENOFFICE.CURRENT(),Holidays!$G$3:$G$33,0))),"Magenta","Default"))), ""&amp;T(_xlfn.ORG.OPENOFFICE.STYLE("Default")))</f>
        <v/>
      </c>
      <c r="H16" s="13"/>
      <c r="I16" s="11" t="n">
        <f aca="false">IF(MONTH(I14+14)=MONTH(I14), I14+14+_xlfn.ORG.OPENOFFICE.STYLE(IF(NOT(ISNA(MATCH(_xlfn.ORG.OPENOFFICE.CURRENT(),Holidays!$E$3:$E$33,0))),"Green",IF(NOT(ISNA(MATCH(_xlfn.ORG.OPENOFFICE.CURRENT(),Holidays!$G$3:$G$33,0))),"Magenta","Default"))), ""&amp;T(_xlfn.ORG.OPENOFFICE.STYLE("Default")))</f>
        <v>39957</v>
      </c>
      <c r="J16" s="12" t="n">
        <f aca="false">IF(MONTH(J14+14)=MONTH(J14), J14+14+_xlfn.ORG.OPENOFFICE.STYLE(IF(NOT(ISNA(MATCH(_xlfn.ORG.OPENOFFICE.CURRENT(),Holidays!$E$3:$E$33,0))),"Green",IF(NOT(ISNA(MATCH(_xlfn.ORG.OPENOFFICE.CURRENT(),Holidays!$G$3:$G$33,0))),"Magenta","Default"))), ""&amp;T(_xlfn.ORG.OPENOFFICE.STYLE("Default")))</f>
        <v>39958</v>
      </c>
      <c r="K16" s="11" t="n">
        <f aca="false">IF(MONTH(K14+14)=MONTH(K14), K14+14+_xlfn.ORG.OPENOFFICE.STYLE(IF(NOT(ISNA(MATCH(_xlfn.ORG.OPENOFFICE.CURRENT(),Holidays!$E$3:$E$33,0))),"Green",IF(NOT(ISNA(MATCH(_xlfn.ORG.OPENOFFICE.CURRENT(),Holidays!$G$3:$G$33,0))),"Magenta","Default"))), ""&amp;T(_xlfn.ORG.OPENOFFICE.STYLE("Default")))</f>
        <v>39959</v>
      </c>
      <c r="L16" s="11" t="n">
        <f aca="false">IF(MONTH(L14+14)=MONTH(L14), L14+14+_xlfn.ORG.OPENOFFICE.STYLE(IF(NOT(ISNA(MATCH(_xlfn.ORG.OPENOFFICE.CURRENT(),Holidays!$E$3:$E$33,0))),"Green",IF(NOT(ISNA(MATCH(_xlfn.ORG.OPENOFFICE.CURRENT(),Holidays!$G$3:$G$33,0))),"Magenta","Default"))), ""&amp;T(_xlfn.ORG.OPENOFFICE.STYLE("Default")))</f>
        <v>39960</v>
      </c>
      <c r="M16" s="11" t="n">
        <f aca="false">IF(MONTH(M14+14)=MONTH(M14), M14+14+_xlfn.ORG.OPENOFFICE.STYLE(IF(NOT(ISNA(MATCH(_xlfn.ORG.OPENOFFICE.CURRENT(),Holidays!$E$3:$E$33,0))),"Green",IF(NOT(ISNA(MATCH(_xlfn.ORG.OPENOFFICE.CURRENT(),Holidays!$G$3:$G$33,0))),"Magenta","Default"))), ""&amp;T(_xlfn.ORG.OPENOFFICE.STYLE("Default")))</f>
        <v>39961</v>
      </c>
      <c r="N16" s="11" t="n">
        <f aca="false">IF(MONTH(N14+14)=MONTH(N14), N14+14+_xlfn.ORG.OPENOFFICE.STYLE(IF(NOT(ISNA(MATCH(_xlfn.ORG.OPENOFFICE.CURRENT(),Holidays!$E$3:$E$33,0))),"Green",IF(NOT(ISNA(MATCH(_xlfn.ORG.OPENOFFICE.CURRENT(),Holidays!$G$3:$G$33,0))),"Magenta","Default"))), ""&amp;T(_xlfn.ORG.OPENOFFICE.STYLE("Default")))</f>
        <v>39962</v>
      </c>
      <c r="O16" s="11" t="n">
        <f aca="false">IF(MONTH(O14+14)=MONTH(O14), O14+14+_xlfn.ORG.OPENOFFICE.STYLE(IF(NOT(ISNA(MATCH(_xlfn.ORG.OPENOFFICE.CURRENT(),Holidays!$E$3:$E$33,0))),"Green",IF(NOT(ISNA(MATCH(_xlfn.ORG.OPENOFFICE.CURRENT(),Holidays!$G$3:$G$33,0))),"Magenta","Default"))), ""&amp;T(_xlfn.ORG.OPENOFFICE.STYLE("Default")))</f>
        <v>39963</v>
      </c>
      <c r="P16" s="13"/>
      <c r="Q16" s="11" t="n">
        <f aca="false">IF(MONTH(Q14+14)=MONTH(Q14), Q14+14+_xlfn.ORG.OPENOFFICE.STYLE(IF(NOT(ISNA(MATCH(_xlfn.ORG.OPENOFFICE.CURRENT(),Holidays!$E$3:$E$33,0))),"Green",IF(NOT(ISNA(MATCH(_xlfn.ORG.OPENOFFICE.CURRENT(),Holidays!$G$3:$G$33,0))),"Magenta","Default"))), ""&amp;T(_xlfn.ORG.OPENOFFICE.STYLE("Default")))</f>
        <v>39992</v>
      </c>
      <c r="R16" s="11" t="n">
        <f aca="false">IF(MONTH(R14+14)=MONTH(R14), R14+14+_xlfn.ORG.OPENOFFICE.STYLE(IF(NOT(ISNA(MATCH(_xlfn.ORG.OPENOFFICE.CURRENT(),Holidays!$E$3:$E$33,0))),"Green",IF(NOT(ISNA(MATCH(_xlfn.ORG.OPENOFFICE.CURRENT(),Holidays!$G$3:$G$33,0))),"Magenta","Default"))), ""&amp;T(_xlfn.ORG.OPENOFFICE.STYLE("Default")))</f>
        <v>39993</v>
      </c>
      <c r="S16" s="11" t="n">
        <f aca="false">IF(MONTH(S14+14)=MONTH(S14), S14+14+_xlfn.ORG.OPENOFFICE.STYLE(IF(NOT(ISNA(MATCH(_xlfn.ORG.OPENOFFICE.CURRENT(),Holidays!$E$3:$E$33,0))),"Green",IF(NOT(ISNA(MATCH(_xlfn.ORG.OPENOFFICE.CURRENT(),Holidays!$G$3:$G$33,0))),"Magenta","Default"))), ""&amp;T(_xlfn.ORG.OPENOFFICE.STYLE("Default")))</f>
        <v>39994</v>
      </c>
      <c r="T16" s="11" t="str">
        <f aca="false">IF(MONTH(T14+14)=MONTH(T14), T14+14+_xlfn.ORG.OPENOFFICE.STYLE(IF(NOT(ISNA(MATCH(_xlfn.ORG.OPENOFFICE.CURRENT(),Holidays!$E$3:$E$33,0))),"Green",IF(NOT(ISNA(MATCH(_xlfn.ORG.OPENOFFICE.CURRENT(),Holidays!$G$3:$G$33,0))),"Magenta","Default"))), ""&amp;T(_xlfn.ORG.OPENOFFICE.STYLE("Default")))</f>
        <v/>
      </c>
      <c r="U16" s="11" t="str">
        <f aca="false">IF(MONTH(U14+14)=MONTH(U14), U14+14+_xlfn.ORG.OPENOFFICE.STYLE(IF(NOT(ISNA(MATCH(_xlfn.ORG.OPENOFFICE.CURRENT(),Holidays!$E$3:$E$33,0))),"Green",IF(NOT(ISNA(MATCH(_xlfn.ORG.OPENOFFICE.CURRENT(),Holidays!$G$3:$G$33,0))),"Magenta","Default"))), ""&amp;T(_xlfn.ORG.OPENOFFICE.STYLE("Default")))</f>
        <v/>
      </c>
      <c r="V16" s="11" t="str">
        <f aca="false">IF(MONTH(V14+14)=MONTH(V14), V14+14+_xlfn.ORG.OPENOFFICE.STYLE(IF(NOT(ISNA(MATCH(_xlfn.ORG.OPENOFFICE.CURRENT(),Holidays!$E$3:$E$33,0))),"Green",IF(NOT(ISNA(MATCH(_xlfn.ORG.OPENOFFICE.CURRENT(),Holidays!$G$3:$G$33,0))),"Magenta","Default"))), ""&amp;T(_xlfn.ORG.OPENOFFICE.STYLE("Default")))</f>
        <v/>
      </c>
      <c r="W16" s="11" t="str">
        <f aca="false">IF(MONTH(W14+14)=MONTH(W14), W14+14+_xlfn.ORG.OPENOFFICE.STYLE(IF(NOT(ISNA(MATCH(_xlfn.ORG.OPENOFFICE.CURRENT(),Holidays!$E$3:$E$33,0))),"Green",IF(NOT(ISNA(MATCH(_xlfn.ORG.OPENOFFICE.CURRENT(),Holidays!$G$3:$G$33,0))),"Magenta","Default"))), ""&amp;T(_xlfn.ORG.OPENOFFICE.STYLE("Default")))</f>
        <v/>
      </c>
      <c r="X16" s="2"/>
      <c r="Y16" s="20"/>
      <c r="Z16" s="20"/>
      <c r="AA16" s="20"/>
    </row>
    <row r="17" customFormat="false" ht="13.4" hidden="false" customHeight="false" outlineLevel="0" collapsed="false">
      <c r="A17" s="11" t="str">
        <f aca="false">IF(MONTH(A15+14)=MONTH(A15), A15+14+_xlfn.ORG.OPENOFFICE.STYLE(IF(NOT(ISNA(MATCH(_xlfn.ORG.OPENOFFICE.CURRENT(),Holidays!$E$3:$E$33,0))),"Green",IF(NOT(ISNA(MATCH(_xlfn.ORG.OPENOFFICE.CURRENT(),Holidays!$G$3:$G$33,0))),"Magenta","Default"))), ""&amp;T(_xlfn.ORG.OPENOFFICE.STYLE("Default")))</f>
        <v/>
      </c>
      <c r="B17" s="11" t="str">
        <f aca="false">IF(MONTH(B15+14)=MONTH(B15), B15+14+_xlfn.ORG.OPENOFFICE.STYLE(IF(NOT(ISNA(MATCH(_xlfn.ORG.OPENOFFICE.CURRENT(),Holidays!$E$3:$E$33,0))),"Green",IF(NOT(ISNA(MATCH(_xlfn.ORG.OPENOFFICE.CURRENT(),Holidays!$G$3:$G$33,0))),"Magenta","Default"))), ""&amp;T(_xlfn.ORG.OPENOFFICE.STYLE("Default")))</f>
        <v/>
      </c>
      <c r="C17" s="11" t="str">
        <f aca="false">IF(MONTH(C15+14)=MONTH(C15), C15+14+_xlfn.ORG.OPENOFFICE.STYLE(IF(NOT(ISNA(MATCH(_xlfn.ORG.OPENOFFICE.CURRENT(),Holidays!$E$3:$E$33,0))),"Green",IF(NOT(ISNA(MATCH(_xlfn.ORG.OPENOFFICE.CURRENT(),Holidays!$G$3:$G$33,0))),"Magenta","Default"))), ""&amp;T(_xlfn.ORG.OPENOFFICE.STYLE("Default")))</f>
        <v/>
      </c>
      <c r="D17" s="11" t="str">
        <f aca="false">IF(MONTH(D15+14)=MONTH(D15), D15+14+_xlfn.ORG.OPENOFFICE.STYLE(IF(NOT(ISNA(MATCH(_xlfn.ORG.OPENOFFICE.CURRENT(),Holidays!$E$3:$E$33,0))),"Green",IF(NOT(ISNA(MATCH(_xlfn.ORG.OPENOFFICE.CURRENT(),Holidays!$G$3:$G$33,0))),"Magenta","Default"))), ""&amp;T(_xlfn.ORG.OPENOFFICE.STYLE("Default")))</f>
        <v/>
      </c>
      <c r="E17" s="11" t="str">
        <f aca="false">IF(MONTH(E15+14)=MONTH(E15), E15+14+_xlfn.ORG.OPENOFFICE.STYLE(IF(NOT(ISNA(MATCH(_xlfn.ORG.OPENOFFICE.CURRENT(),Holidays!$E$3:$E$33,0))),"Green",IF(NOT(ISNA(MATCH(_xlfn.ORG.OPENOFFICE.CURRENT(),Holidays!$G$3:$G$33,0))),"Magenta","Default"))), ""&amp;T(_xlfn.ORG.OPENOFFICE.STYLE("Default")))</f>
        <v/>
      </c>
      <c r="F17" s="11" t="str">
        <f aca="false">IF(MONTH(F15+14)=MONTH(F15), F15+14+_xlfn.ORG.OPENOFFICE.STYLE(IF(NOT(ISNA(MATCH(_xlfn.ORG.OPENOFFICE.CURRENT(),Holidays!$E$3:$E$33,0))),"Green",IF(NOT(ISNA(MATCH(_xlfn.ORG.OPENOFFICE.CURRENT(),Holidays!$G$3:$G$33,0))),"Magenta","Default"))), ""&amp;T(_xlfn.ORG.OPENOFFICE.STYLE("Default")))</f>
        <v/>
      </c>
      <c r="G17" s="11" t="str">
        <f aca="false">IF(MONTH(G15+14)=MONTH(G15), G15+14+_xlfn.ORG.OPENOFFICE.STYLE(IF(NOT(ISNA(MATCH(_xlfn.ORG.OPENOFFICE.CURRENT(),Holidays!$E$3:$E$33,0))),"Green",IF(NOT(ISNA(MATCH(_xlfn.ORG.OPENOFFICE.CURRENT(),Holidays!$G$3:$G$33,0))),"Magenta","Default"))), ""&amp;T(_xlfn.ORG.OPENOFFICE.STYLE("Default")))</f>
        <v/>
      </c>
      <c r="H17" s="13"/>
      <c r="I17" s="11" t="n">
        <f aca="false">IF(MONTH(I15+14)=MONTH(I15), I15+14+_xlfn.ORG.OPENOFFICE.STYLE(IF(NOT(ISNA(MATCH(_xlfn.ORG.OPENOFFICE.CURRENT(),Holidays!$E$3:$E$33,0))),"Green",IF(NOT(ISNA(MATCH(_xlfn.ORG.OPENOFFICE.CURRENT(),Holidays!$G$3:$G$33,0))),"Magenta","Default"))), ""&amp;T(_xlfn.ORG.OPENOFFICE.STYLE("Default")))</f>
        <v>39964</v>
      </c>
      <c r="J17" s="11" t="str">
        <f aca="false">IF(MONTH(J15+14)=MONTH(J15), J15+14+_xlfn.ORG.OPENOFFICE.STYLE(IF(NOT(ISNA(MATCH(_xlfn.ORG.OPENOFFICE.CURRENT(),Holidays!$E$3:$E$33,0))),"Green",IF(NOT(ISNA(MATCH(_xlfn.ORG.OPENOFFICE.CURRENT(),Holidays!$G$3:$G$33,0))),"Magenta","Default"))), ""&amp;T(_xlfn.ORG.OPENOFFICE.STYLE("Default")))</f>
        <v/>
      </c>
      <c r="K17" s="11" t="str">
        <f aca="false">IF(MONTH(K15+14)=MONTH(K15), K15+14+_xlfn.ORG.OPENOFFICE.STYLE(IF(NOT(ISNA(MATCH(_xlfn.ORG.OPENOFFICE.CURRENT(),Holidays!$E$3:$E$33,0))),"Green",IF(NOT(ISNA(MATCH(_xlfn.ORG.OPENOFFICE.CURRENT(),Holidays!$G$3:$G$33,0))),"Magenta","Default"))), ""&amp;T(_xlfn.ORG.OPENOFFICE.STYLE("Default")))</f>
        <v/>
      </c>
      <c r="L17" s="11" t="str">
        <f aca="false">IF(MONTH(L15+14)=MONTH(L15), L15+14+_xlfn.ORG.OPENOFFICE.STYLE(IF(NOT(ISNA(MATCH(_xlfn.ORG.OPENOFFICE.CURRENT(),Holidays!$E$3:$E$33,0))),"Green",IF(NOT(ISNA(MATCH(_xlfn.ORG.OPENOFFICE.CURRENT(),Holidays!$G$3:$G$33,0))),"Magenta","Default"))), ""&amp;T(_xlfn.ORG.OPENOFFICE.STYLE("Default")))</f>
        <v/>
      </c>
      <c r="M17" s="11" t="str">
        <f aca="false">IF(MONTH(M15+14)=MONTH(M15), M15+14+_xlfn.ORG.OPENOFFICE.STYLE(IF(NOT(ISNA(MATCH(_xlfn.ORG.OPENOFFICE.CURRENT(),Holidays!$E$3:$E$33,0))),"Green",IF(NOT(ISNA(MATCH(_xlfn.ORG.OPENOFFICE.CURRENT(),Holidays!$G$3:$G$33,0))),"Magenta","Default"))), ""&amp;T(_xlfn.ORG.OPENOFFICE.STYLE("Default")))</f>
        <v/>
      </c>
      <c r="N17" s="11" t="str">
        <f aca="false">IF(MONTH(N15+14)=MONTH(N15), N15+14+_xlfn.ORG.OPENOFFICE.STYLE(IF(NOT(ISNA(MATCH(_xlfn.ORG.OPENOFFICE.CURRENT(),Holidays!$E$3:$E$33,0))),"Green",IF(NOT(ISNA(MATCH(_xlfn.ORG.OPENOFFICE.CURRENT(),Holidays!$G$3:$G$33,0))),"Magenta","Default"))), ""&amp;T(_xlfn.ORG.OPENOFFICE.STYLE("Default")))</f>
        <v/>
      </c>
      <c r="O17" s="11" t="str">
        <f aca="false">IF(MONTH(O15+14)=MONTH(O15), O15+14+_xlfn.ORG.OPENOFFICE.STYLE(IF(NOT(ISNA(MATCH(_xlfn.ORG.OPENOFFICE.CURRENT(),Holidays!$E$3:$E$33,0))),"Green",IF(NOT(ISNA(MATCH(_xlfn.ORG.OPENOFFICE.CURRENT(),Holidays!$G$3:$G$33,0))),"Magenta","Default"))), ""&amp;T(_xlfn.ORG.OPENOFFICE.STYLE("Default")))</f>
        <v/>
      </c>
      <c r="P17" s="13"/>
      <c r="Q17" s="11" t="str">
        <f aca="false">IF(MONTH(Q15+14)=MONTH(Q15), Q15+14+_xlfn.ORG.OPENOFFICE.STYLE(IF(NOT(ISNA(MATCH(_xlfn.ORG.OPENOFFICE.CURRENT(),Holidays!$E$3:$E$33,0))),"Green",IF(NOT(ISNA(MATCH(_xlfn.ORG.OPENOFFICE.CURRENT(),Holidays!$G$3:$G$33,0))),"Magenta","Default"))), ""&amp;T(_xlfn.ORG.OPENOFFICE.STYLE("Default")))</f>
        <v/>
      </c>
      <c r="R17" s="11" t="str">
        <f aca="false">IF(MONTH(R15+14)=MONTH(R15), R15+14+_xlfn.ORG.OPENOFFICE.STYLE(IF(NOT(ISNA(MATCH(_xlfn.ORG.OPENOFFICE.CURRENT(),Holidays!$E$3:$E$33,0))),"Green",IF(NOT(ISNA(MATCH(_xlfn.ORG.OPENOFFICE.CURRENT(),Holidays!$G$3:$G$33,0))),"Magenta","Default"))), ""&amp;T(_xlfn.ORG.OPENOFFICE.STYLE("Default")))</f>
        <v/>
      </c>
      <c r="S17" s="11" t="str">
        <f aca="false">IF(MONTH(S15+14)=MONTH(S15), S15+14+_xlfn.ORG.OPENOFFICE.STYLE(IF(NOT(ISNA(MATCH(_xlfn.ORG.OPENOFFICE.CURRENT(),Holidays!$E$3:$E$33,0))),"Green",IF(NOT(ISNA(MATCH(_xlfn.ORG.OPENOFFICE.CURRENT(),Holidays!$G$3:$G$33,0))),"Magenta","Default"))), ""&amp;T(_xlfn.ORG.OPENOFFICE.STYLE("Default")))</f>
        <v/>
      </c>
      <c r="T17" s="11" t="str">
        <f aca="false">IF(MONTH(T15+14)=MONTH(T15), T15+14+_xlfn.ORG.OPENOFFICE.STYLE(IF(NOT(ISNA(MATCH(_xlfn.ORG.OPENOFFICE.CURRENT(),Holidays!$E$3:$E$33,0))),"Green",IF(NOT(ISNA(MATCH(_xlfn.ORG.OPENOFFICE.CURRENT(),Holidays!$G$3:$G$33,0))),"Magenta","Default"))), ""&amp;T(_xlfn.ORG.OPENOFFICE.STYLE("Default")))</f>
        <v/>
      </c>
      <c r="U17" s="11" t="str">
        <f aca="false">IF(MONTH(U15+14)=MONTH(U15), U15+14+_xlfn.ORG.OPENOFFICE.STYLE(IF(NOT(ISNA(MATCH(_xlfn.ORG.OPENOFFICE.CURRENT(),Holidays!$E$3:$E$33,0))),"Green",IF(NOT(ISNA(MATCH(_xlfn.ORG.OPENOFFICE.CURRENT(),Holidays!$G$3:$G$33,0))),"Magenta","Default"))), ""&amp;T(_xlfn.ORG.OPENOFFICE.STYLE("Default")))</f>
        <v/>
      </c>
      <c r="V17" s="11" t="str">
        <f aca="false">IF(MONTH(V15+14)=MONTH(V15), V15+14+_xlfn.ORG.OPENOFFICE.STYLE(IF(NOT(ISNA(MATCH(_xlfn.ORG.OPENOFFICE.CURRENT(),Holidays!$E$3:$E$33,0))),"Green",IF(NOT(ISNA(MATCH(_xlfn.ORG.OPENOFFICE.CURRENT(),Holidays!$G$3:$G$33,0))),"Magenta","Default"))), ""&amp;T(_xlfn.ORG.OPENOFFICE.STYLE("Default")))</f>
        <v/>
      </c>
      <c r="W17" s="11" t="str">
        <f aca="false">IF(MONTH(W15+14)=MONTH(W15), W15+14+_xlfn.ORG.OPENOFFICE.STYLE(IF(NOT(ISNA(MATCH(_xlfn.ORG.OPENOFFICE.CURRENT(),Holidays!$E$3:$E$33,0))),"Green",IF(NOT(ISNA(MATCH(_xlfn.ORG.OPENOFFICE.CURRENT(),Holidays!$G$3:$G$33,0))),"Magenta","Default"))), ""&amp;T(_xlfn.ORG.OPENOFFICE.STYLE("Default")))</f>
        <v/>
      </c>
      <c r="X17" s="2"/>
      <c r="Y17" s="20"/>
      <c r="Z17" s="20"/>
      <c r="AA17" s="20"/>
    </row>
    <row r="18" customFormat="false" ht="12.85" hidden="false" customHeight="false" outlineLevel="0" collapsed="false">
      <c r="A18" s="19" t="n">
        <f aca="false">DATE($A$1,7,1)</f>
        <v>39995</v>
      </c>
      <c r="B18" s="19"/>
      <c r="C18" s="19"/>
      <c r="D18" s="19"/>
      <c r="E18" s="19"/>
      <c r="F18" s="19"/>
      <c r="G18" s="19"/>
      <c r="I18" s="19" t="n">
        <f aca="false">DATE($A$1,8,1)</f>
        <v>40026</v>
      </c>
      <c r="J18" s="19"/>
      <c r="K18" s="19"/>
      <c r="L18" s="19"/>
      <c r="M18" s="19"/>
      <c r="N18" s="19"/>
      <c r="O18" s="19"/>
      <c r="Q18" s="19" t="n">
        <f aca="false">DATE($A$1,9,1)</f>
        <v>40057</v>
      </c>
      <c r="R18" s="19"/>
      <c r="S18" s="19"/>
      <c r="T18" s="19"/>
      <c r="U18" s="19"/>
      <c r="V18" s="19"/>
      <c r="W18" s="19"/>
      <c r="X18" s="2"/>
      <c r="Y18" s="20"/>
      <c r="Z18" s="20"/>
      <c r="AA18" s="20"/>
    </row>
    <row r="19" customFormat="false" ht="12.85" hidden="false" customHeight="false" outlineLevel="0" collapsed="false">
      <c r="A19" s="5" t="s">
        <v>1</v>
      </c>
      <c r="B19" s="6" t="s">
        <v>2</v>
      </c>
      <c r="C19" s="6" t="s">
        <v>3</v>
      </c>
      <c r="D19" s="6" t="s">
        <v>4</v>
      </c>
      <c r="E19" s="6" t="s">
        <v>5</v>
      </c>
      <c r="F19" s="6" t="s">
        <v>6</v>
      </c>
      <c r="G19" s="7" t="s">
        <v>7</v>
      </c>
      <c r="H19" s="8"/>
      <c r="I19" s="5" t="s">
        <v>1</v>
      </c>
      <c r="J19" s="6" t="s">
        <v>2</v>
      </c>
      <c r="K19" s="6" t="s">
        <v>3</v>
      </c>
      <c r="L19" s="6" t="s">
        <v>4</v>
      </c>
      <c r="M19" s="6" t="s">
        <v>5</v>
      </c>
      <c r="N19" s="6" t="s">
        <v>6</v>
      </c>
      <c r="O19" s="7" t="s">
        <v>7</v>
      </c>
      <c r="P19" s="8"/>
      <c r="Q19" s="5" t="s">
        <v>1</v>
      </c>
      <c r="R19" s="6" t="s">
        <v>2</v>
      </c>
      <c r="S19" s="6" t="s">
        <v>3</v>
      </c>
      <c r="T19" s="6" t="s">
        <v>4</v>
      </c>
      <c r="U19" s="6" t="s">
        <v>5</v>
      </c>
      <c r="V19" s="6" t="s">
        <v>6</v>
      </c>
      <c r="W19" s="7" t="s">
        <v>7</v>
      </c>
      <c r="X19" s="2"/>
      <c r="Y19" s="20"/>
      <c r="Z19" s="20"/>
      <c r="AA19" s="20"/>
    </row>
    <row r="20" customFormat="false" ht="13.4" hidden="false" customHeight="false" outlineLevel="0" collapsed="false">
      <c r="A20" s="11" t="str">
        <f aca="false">IF(WEEKDAY(A18)=1,A18+_xlfn.ORG.OPENOFFICE.STYLE(IF(NOT(ISNA(MATCH(_xlfn.ORG.OPENOFFICE.CURRENT(),Holidays!$E$3:$E$33,0))),"Green",IF(NOT(ISNA(MATCH(_xlfn.ORG.OPENOFFICE.CURRENT(),Holidays!$G$3:$G$33,0))),"Magenta","Default"))),""&amp;T(_xlfn.ORG.OPENOFFICE.STYLE("Default")))</f>
        <v/>
      </c>
      <c r="B20" s="11" t="str">
        <f aca="false">IF(WEEKDAY(A18)&lt;=2,A18+2-WEEKDAY(A18)+_xlfn.ORG.OPENOFFICE.STYLE(IF(NOT(ISNA(MATCH(_xlfn.ORG.OPENOFFICE.CURRENT(),Holidays!$E$3:$E$33,0))),"Green",IF(NOT(ISNA(MATCH(_xlfn.ORG.OPENOFFICE.CURRENT(),Holidays!$G$3:$G$33,0))),"Magenta","Default"))),""&amp;T(_xlfn.ORG.OPENOFFICE.STYLE("Default")))</f>
        <v/>
      </c>
      <c r="C20" s="11" t="str">
        <f aca="false">IF(WEEKDAY(A18)&lt;=3,A18+3-WEEKDAY(A18)+_xlfn.ORG.OPENOFFICE.STYLE(IF(NOT(ISNA(MATCH(_xlfn.ORG.OPENOFFICE.CURRENT(),Holidays!$E$3:$E$33,0))),"Green",IF(NOT(ISNA(MATCH(_xlfn.ORG.OPENOFFICE.CURRENT(),Holidays!$G$3:$G$33,0))),"Magenta","Default"))),""&amp;T(_xlfn.ORG.OPENOFFICE.STYLE("Default")))</f>
        <v/>
      </c>
      <c r="D20" s="11" t="n">
        <f aca="false">IF(WEEKDAY(A18)&lt;=4,A18+4-WEEKDAY(A18)+_xlfn.ORG.OPENOFFICE.STYLE(IF(NOT(ISNA(MATCH(_xlfn.ORG.OPENOFFICE.CURRENT(),Holidays!$E$3:$E$33,0))),"Green",IF(NOT(ISNA(MATCH(_xlfn.ORG.OPENOFFICE.CURRENT(),Holidays!$G$3:$G$33,0))),"Magenta","Default"))),""&amp;T(_xlfn.ORG.OPENOFFICE.STYLE("Default")))</f>
        <v>39995</v>
      </c>
      <c r="E20" s="11" t="n">
        <f aca="false">IF(WEEKDAY(A18)&lt;=5,A18+5-WEEKDAY(A18)+_xlfn.ORG.OPENOFFICE.STYLE(IF(NOT(ISNA(MATCH(_xlfn.ORG.OPENOFFICE.CURRENT(),Holidays!$E$3:$E$33,0))),"Green",IF(NOT(ISNA(MATCH(_xlfn.ORG.OPENOFFICE.CURRENT(),Holidays!$G$3:$G$33,0))),"Magenta","Default"))),""&amp;T(_xlfn.ORG.OPENOFFICE.STYLE("Default")))</f>
        <v>39996</v>
      </c>
      <c r="F20" s="11" t="n">
        <f aca="false">IF(WEEKDAY(A18)&lt;=6,A18+6-WEEKDAY(A18)+_xlfn.ORG.OPENOFFICE.STYLE(IF(NOT(ISNA(MATCH(_xlfn.ORG.OPENOFFICE.CURRENT(),Holidays!$E$3:$E$33,0))),"Green",IF(NOT(ISNA(MATCH(_xlfn.ORG.OPENOFFICE.CURRENT(),Holidays!$G$3:$G$33,0))),"Magenta","Default"))),""&amp;T(_xlfn.ORG.OPENOFFICE.STYLE("Default")))</f>
        <v>39997</v>
      </c>
      <c r="G20" s="12" t="n">
        <f aca="false">IF(WEEKDAY(A18)&lt;=7,A18+7-WEEKDAY(A18)+_xlfn.ORG.OPENOFFICE.STYLE(IF(NOT(ISNA(MATCH(_xlfn.ORG.OPENOFFICE.CURRENT(),Holidays!$E$3:$E$33,0))),"Green",IF(NOT(ISNA(MATCH(_xlfn.ORG.OPENOFFICE.CURRENT(),Holidays!$G$3:$G$33,0))),"Magenta","Default"))),""&amp;T(_xlfn.ORG.OPENOFFICE.STYLE("Default")))</f>
        <v>39998</v>
      </c>
      <c r="H20" s="13"/>
      <c r="I20" s="11" t="str">
        <f aca="false">IF(WEEKDAY(I18)=1,I18+_xlfn.ORG.OPENOFFICE.STYLE(IF(NOT(ISNA(MATCH(_xlfn.ORG.OPENOFFICE.CURRENT(),Holidays!$E$3:$E$33,0))),"Green",IF(NOT(ISNA(MATCH(_xlfn.ORG.OPENOFFICE.CURRENT(),Holidays!$G$3:$G$33,0))),"Magenta","Default"))),""&amp;T(_xlfn.ORG.OPENOFFICE.STYLE("Default")))</f>
        <v/>
      </c>
      <c r="J20" s="11" t="str">
        <f aca="false">IF(WEEKDAY(I18)&lt;=2,I18+2-WEEKDAY(I18)+_xlfn.ORG.OPENOFFICE.STYLE(IF(NOT(ISNA(MATCH(_xlfn.ORG.OPENOFFICE.CURRENT(),Holidays!$E$3:$E$33,0))),"Green",IF(NOT(ISNA(MATCH(_xlfn.ORG.OPENOFFICE.CURRENT(),Holidays!$G$3:$G$33,0))),"Magenta","Default"))),""&amp;T(_xlfn.ORG.OPENOFFICE.STYLE("Default")))</f>
        <v/>
      </c>
      <c r="K20" s="11" t="str">
        <f aca="false">IF(WEEKDAY(I18)&lt;=3,I18+3-WEEKDAY(I18)+_xlfn.ORG.OPENOFFICE.STYLE(IF(NOT(ISNA(MATCH(_xlfn.ORG.OPENOFFICE.CURRENT(),Holidays!$E$3:$E$33,0))),"Green",IF(NOT(ISNA(MATCH(_xlfn.ORG.OPENOFFICE.CURRENT(),Holidays!$G$3:$G$33,0))),"Magenta","Default"))),""&amp;T(_xlfn.ORG.OPENOFFICE.STYLE("Default")))</f>
        <v/>
      </c>
      <c r="L20" s="11" t="str">
        <f aca="false">IF(WEEKDAY(I18)&lt;=4,I18+4-WEEKDAY(I18)+_xlfn.ORG.OPENOFFICE.STYLE(IF(NOT(ISNA(MATCH(_xlfn.ORG.OPENOFFICE.CURRENT(),Holidays!$E$3:$E$33,0))),"Green",IF(NOT(ISNA(MATCH(_xlfn.ORG.OPENOFFICE.CURRENT(),Holidays!$G$3:$G$33,0))),"Magenta","Default"))),""&amp;T(_xlfn.ORG.OPENOFFICE.STYLE("Default")))</f>
        <v/>
      </c>
      <c r="M20" s="11" t="str">
        <f aca="false">IF(WEEKDAY(I18)&lt;=5,I18+5-WEEKDAY(I18)+_xlfn.ORG.OPENOFFICE.STYLE(IF(NOT(ISNA(MATCH(_xlfn.ORG.OPENOFFICE.CURRENT(),Holidays!$E$3:$E$33,0))),"Green",IF(NOT(ISNA(MATCH(_xlfn.ORG.OPENOFFICE.CURRENT(),Holidays!$G$3:$G$33,0))),"Magenta","Default"))),""&amp;T(_xlfn.ORG.OPENOFFICE.STYLE("Default")))</f>
        <v/>
      </c>
      <c r="N20" s="11" t="str">
        <f aca="false">IF(WEEKDAY(I18)&lt;=6,I18+6-WEEKDAY(I18)+_xlfn.ORG.OPENOFFICE.STYLE(IF(NOT(ISNA(MATCH(_xlfn.ORG.OPENOFFICE.CURRENT(),Holidays!$E$3:$E$33,0))),"Green",IF(NOT(ISNA(MATCH(_xlfn.ORG.OPENOFFICE.CURRENT(),Holidays!$G$3:$G$33,0))),"Magenta","Default"))),""&amp;T(_xlfn.ORG.OPENOFFICE.STYLE("Default")))</f>
        <v/>
      </c>
      <c r="O20" s="11" t="n">
        <f aca="false">IF(WEEKDAY(I18)&lt;=7,I18+7-WEEKDAY(I18)+_xlfn.ORG.OPENOFFICE.STYLE(IF(NOT(ISNA(MATCH(_xlfn.ORG.OPENOFFICE.CURRENT(),Holidays!$E$3:$E$33,0))),"Green",IF(NOT(ISNA(MATCH(_xlfn.ORG.OPENOFFICE.CURRENT(),Holidays!$G$3:$G$33,0))),"Magenta","Default"))),""&amp;T(_xlfn.ORG.OPENOFFICE.STYLE("Default")))</f>
        <v>40026</v>
      </c>
      <c r="P20" s="13"/>
      <c r="Q20" s="11" t="str">
        <f aca="false">IF(WEEKDAY(Q18)=1,Q18+_xlfn.ORG.OPENOFFICE.STYLE(IF(NOT(ISNA(MATCH(_xlfn.ORG.OPENOFFICE.CURRENT(),Holidays!$E$3:$E$33,0))),"Green",IF(NOT(ISNA(MATCH(_xlfn.ORG.OPENOFFICE.CURRENT(),Holidays!$G$3:$G$33,0))),"Magenta","Default"))),""&amp;T(_xlfn.ORG.OPENOFFICE.STYLE("Default")))</f>
        <v/>
      </c>
      <c r="R20" s="11" t="str">
        <f aca="false">IF(WEEKDAY(Q18)&lt;=2,Q18+2-WEEKDAY(Q18)+_xlfn.ORG.OPENOFFICE.STYLE(IF(NOT(ISNA(MATCH(_xlfn.ORG.OPENOFFICE.CURRENT(),Holidays!$E$3:$E$33,0))),"Green",IF(NOT(ISNA(MATCH(_xlfn.ORG.OPENOFFICE.CURRENT(),Holidays!$G$3:$G$33,0))),"Magenta","Default"))),""&amp;T(_xlfn.ORG.OPENOFFICE.STYLE("Default")))</f>
        <v/>
      </c>
      <c r="S20" s="11" t="n">
        <f aca="false">IF(WEEKDAY(Q18)&lt;=3,Q18+3-WEEKDAY(Q18)+_xlfn.ORG.OPENOFFICE.STYLE(IF(NOT(ISNA(MATCH(_xlfn.ORG.OPENOFFICE.CURRENT(),Holidays!$E$3:$E$33,0))),"Green",IF(NOT(ISNA(MATCH(_xlfn.ORG.OPENOFFICE.CURRENT(),Holidays!$G$3:$G$33,0))),"Magenta","Default"))),""&amp;T(_xlfn.ORG.OPENOFFICE.STYLE("Default")))</f>
        <v>40057</v>
      </c>
      <c r="T20" s="11" t="n">
        <f aca="false">IF(WEEKDAY(Q18)&lt;=4,Q18+4-WEEKDAY(Q18)+_xlfn.ORG.OPENOFFICE.STYLE(IF(NOT(ISNA(MATCH(_xlfn.ORG.OPENOFFICE.CURRENT(),Holidays!$E$3:$E$33,0))),"Green",IF(NOT(ISNA(MATCH(_xlfn.ORG.OPENOFFICE.CURRENT(),Holidays!$G$3:$G$33,0))),"Magenta","Default"))),""&amp;T(_xlfn.ORG.OPENOFFICE.STYLE("Default")))</f>
        <v>40058</v>
      </c>
      <c r="U20" s="11" t="n">
        <f aca="false">IF(WEEKDAY(Q18)&lt;=5,Q18+5-WEEKDAY(Q18)+_xlfn.ORG.OPENOFFICE.STYLE(IF(NOT(ISNA(MATCH(_xlfn.ORG.OPENOFFICE.CURRENT(),Holidays!$E$3:$E$33,0))),"Green",IF(NOT(ISNA(MATCH(_xlfn.ORG.OPENOFFICE.CURRENT(),Holidays!$G$3:$G$33,0))),"Magenta","Default"))),""&amp;T(_xlfn.ORG.OPENOFFICE.STYLE("Default")))</f>
        <v>40059</v>
      </c>
      <c r="V20" s="11" t="n">
        <f aca="false">IF(WEEKDAY(Q18)&lt;=6,Q18+6-WEEKDAY(Q18)+_xlfn.ORG.OPENOFFICE.STYLE(IF(NOT(ISNA(MATCH(_xlfn.ORG.OPENOFFICE.CURRENT(),Holidays!$E$3:$E$33,0))),"Green",IF(NOT(ISNA(MATCH(_xlfn.ORG.OPENOFFICE.CURRENT(),Holidays!$G$3:$G$33,0))),"Magenta","Default"))),""&amp;T(_xlfn.ORG.OPENOFFICE.STYLE("Default")))</f>
        <v>40060</v>
      </c>
      <c r="W20" s="11" t="n">
        <f aca="false">IF(WEEKDAY(Q18)&lt;=7,Q18+7-WEEKDAY(Q18)+_xlfn.ORG.OPENOFFICE.STYLE(IF(NOT(ISNA(MATCH(_xlfn.ORG.OPENOFFICE.CURRENT(),Holidays!$E$3:$E$33,0))),"Green",IF(NOT(ISNA(MATCH(_xlfn.ORG.OPENOFFICE.CURRENT(),Holidays!$G$3:$G$33,0))),"Magenta","Default"))),""&amp;T(_xlfn.ORG.OPENOFFICE.STYLE("Default")))</f>
        <v>40061</v>
      </c>
      <c r="X20" s="2"/>
      <c r="Y20" s="20"/>
      <c r="Z20" s="20"/>
      <c r="AA20" s="20"/>
    </row>
    <row r="21" customFormat="false" ht="13.4" hidden="false" customHeight="false" outlineLevel="0" collapsed="false">
      <c r="A21" s="11" t="n">
        <f aca="false">G20+1+_xlfn.ORG.OPENOFFICE.STYLE(IF(NOT(ISNA(MATCH(_xlfn.ORG.OPENOFFICE.CURRENT(),Holidays!$E$3:$E$33,0))),"Green",IF(NOT(ISNA(MATCH(_xlfn.ORG.OPENOFFICE.CURRENT(),Holidays!$G$3:$G$33,0))),"Magenta","Default")))</f>
        <v>39999</v>
      </c>
      <c r="B21" s="11" t="n">
        <f aca="false">A21+1+_xlfn.ORG.OPENOFFICE.STYLE(IF(NOT(ISNA(MATCH(_xlfn.ORG.OPENOFFICE.CURRENT(),Holidays!$E$3:$E$33,0))),"Green",IF(NOT(ISNA(MATCH(_xlfn.ORG.OPENOFFICE.CURRENT(),Holidays!$G$3:$G$33,0))),"Magenta","Default")))</f>
        <v>40000</v>
      </c>
      <c r="C21" s="11" t="n">
        <f aca="false">B21+1+_xlfn.ORG.OPENOFFICE.STYLE(IF(NOT(ISNA(MATCH(_xlfn.ORG.OPENOFFICE.CURRENT(),Holidays!$E$3:$E$33,0))),"Green",IF(NOT(ISNA(MATCH(_xlfn.ORG.OPENOFFICE.CURRENT(),Holidays!$G$3:$G$33,0))),"Magenta","Default")))</f>
        <v>40001</v>
      </c>
      <c r="D21" s="11" t="n">
        <f aca="false">C21+1+_xlfn.ORG.OPENOFFICE.STYLE(IF(NOT(ISNA(MATCH(_xlfn.ORG.OPENOFFICE.CURRENT(),Holidays!$E$3:$E$33,0))),"Green",IF(NOT(ISNA(MATCH(_xlfn.ORG.OPENOFFICE.CURRENT(),Holidays!$G$3:$G$33,0))),"Magenta","Default")))</f>
        <v>40002</v>
      </c>
      <c r="E21" s="11" t="n">
        <f aca="false">D21+1+_xlfn.ORG.OPENOFFICE.STYLE(IF(NOT(ISNA(MATCH(_xlfn.ORG.OPENOFFICE.CURRENT(),Holidays!$E$3:$E$33,0))),"Green",IF(NOT(ISNA(MATCH(_xlfn.ORG.OPENOFFICE.CURRENT(),Holidays!$G$3:$G$33,0))),"Magenta","Default")))</f>
        <v>40003</v>
      </c>
      <c r="F21" s="11" t="n">
        <f aca="false">E21+1+_xlfn.ORG.OPENOFFICE.STYLE(IF(NOT(ISNA(MATCH(_xlfn.ORG.OPENOFFICE.CURRENT(),Holidays!$E$3:$E$33,0))),"Green",IF(NOT(ISNA(MATCH(_xlfn.ORG.OPENOFFICE.CURRENT(),Holidays!$G$3:$G$33,0))),"Magenta","Default")))</f>
        <v>40004</v>
      </c>
      <c r="G21" s="11" t="n">
        <f aca="false">F21+1+_xlfn.ORG.OPENOFFICE.STYLE(IF(NOT(ISNA(MATCH(_xlfn.ORG.OPENOFFICE.CURRENT(),Holidays!$E$3:$E$33,0))),"Green",IF(NOT(ISNA(MATCH(_xlfn.ORG.OPENOFFICE.CURRENT(),Holidays!$G$3:$G$33,0))),"Magenta","Default")))</f>
        <v>40005</v>
      </c>
      <c r="H21" s="13"/>
      <c r="I21" s="11" t="n">
        <f aca="false">O20+1+_xlfn.ORG.OPENOFFICE.STYLE(IF(NOT(ISNA(MATCH(_xlfn.ORG.OPENOFFICE.CURRENT(),Holidays!$E$3:$E$33,0))),"Green",IF(NOT(ISNA(MATCH(_xlfn.ORG.OPENOFFICE.CURRENT(),Holidays!$G$3:$G$33,0))),"Magenta","Default")))</f>
        <v>40027</v>
      </c>
      <c r="J21" s="11" t="n">
        <f aca="false">I21+1+_xlfn.ORG.OPENOFFICE.STYLE(IF(NOT(ISNA(MATCH(_xlfn.ORG.OPENOFFICE.CURRENT(),Holidays!$E$3:$E$33,0))),"Green",IF(NOT(ISNA(MATCH(_xlfn.ORG.OPENOFFICE.CURRENT(),Holidays!$G$3:$G$33,0))),"Magenta","Default")))</f>
        <v>40028</v>
      </c>
      <c r="K21" s="11" t="n">
        <f aca="false">J21+1+_xlfn.ORG.OPENOFFICE.STYLE(IF(NOT(ISNA(MATCH(_xlfn.ORG.OPENOFFICE.CURRENT(),Holidays!$E$3:$E$33,0))),"Green",IF(NOT(ISNA(MATCH(_xlfn.ORG.OPENOFFICE.CURRENT(),Holidays!$G$3:$G$33,0))),"Magenta","Default")))</f>
        <v>40029</v>
      </c>
      <c r="L21" s="11" t="n">
        <f aca="false">K21+1+_xlfn.ORG.OPENOFFICE.STYLE(IF(NOT(ISNA(MATCH(_xlfn.ORG.OPENOFFICE.CURRENT(),Holidays!$E$3:$E$33,0))),"Green",IF(NOT(ISNA(MATCH(_xlfn.ORG.OPENOFFICE.CURRENT(),Holidays!$G$3:$G$33,0))),"Magenta","Default")))</f>
        <v>40030</v>
      </c>
      <c r="M21" s="11" t="n">
        <f aca="false">L21+1+_xlfn.ORG.OPENOFFICE.STYLE(IF(NOT(ISNA(MATCH(_xlfn.ORG.OPENOFFICE.CURRENT(),Holidays!$E$3:$E$33,0))),"Green",IF(NOT(ISNA(MATCH(_xlfn.ORG.OPENOFFICE.CURRENT(),Holidays!$G$3:$G$33,0))),"Magenta","Default")))</f>
        <v>40031</v>
      </c>
      <c r="N21" s="11" t="n">
        <f aca="false">M21+1+_xlfn.ORG.OPENOFFICE.STYLE(IF(NOT(ISNA(MATCH(_xlfn.ORG.OPENOFFICE.CURRENT(),Holidays!$E$3:$E$33,0))),"Green",IF(NOT(ISNA(MATCH(_xlfn.ORG.OPENOFFICE.CURRENT(),Holidays!$G$3:$G$33,0))),"Magenta","Default")))</f>
        <v>40032</v>
      </c>
      <c r="O21" s="11" t="n">
        <f aca="false">N21+1+_xlfn.ORG.OPENOFFICE.STYLE(IF(NOT(ISNA(MATCH(_xlfn.ORG.OPENOFFICE.CURRENT(),Holidays!$E$3:$E$33,0))),"Green",IF(NOT(ISNA(MATCH(_xlfn.ORG.OPENOFFICE.CURRENT(),Holidays!$G$3:$G$33,0))),"Magenta","Default")))</f>
        <v>40033</v>
      </c>
      <c r="P21" s="13"/>
      <c r="Q21" s="11" t="n">
        <f aca="false">W20+1+_xlfn.ORG.OPENOFFICE.STYLE(IF(NOT(ISNA(MATCH(_xlfn.ORG.OPENOFFICE.CURRENT(),Holidays!$E$3:$E$33,0))),"Green",IF(NOT(ISNA(MATCH(_xlfn.ORG.OPENOFFICE.CURRENT(),Holidays!$G$3:$G$33,0))),"Magenta","Default")))</f>
        <v>40062</v>
      </c>
      <c r="R21" s="12" t="n">
        <f aca="false">Q21+1+_xlfn.ORG.OPENOFFICE.STYLE(IF(NOT(ISNA(MATCH(_xlfn.ORG.OPENOFFICE.CURRENT(),Holidays!$E$3:$E$33,0))),"Green",IF(NOT(ISNA(MATCH(_xlfn.ORG.OPENOFFICE.CURRENT(),Holidays!$G$3:$G$33,0))),"Magenta","Default")))</f>
        <v>40063</v>
      </c>
      <c r="S21" s="11" t="n">
        <f aca="false">R21+1+_xlfn.ORG.OPENOFFICE.STYLE(IF(NOT(ISNA(MATCH(_xlfn.ORG.OPENOFFICE.CURRENT(),Holidays!$E$3:$E$33,0))),"Green",IF(NOT(ISNA(MATCH(_xlfn.ORG.OPENOFFICE.CURRENT(),Holidays!$G$3:$G$33,0))),"Magenta","Default")))</f>
        <v>40064</v>
      </c>
      <c r="T21" s="11" t="n">
        <f aca="false">S21+1+_xlfn.ORG.OPENOFFICE.STYLE(IF(NOT(ISNA(MATCH(_xlfn.ORG.OPENOFFICE.CURRENT(),Holidays!$E$3:$E$33,0))),"Green",IF(NOT(ISNA(MATCH(_xlfn.ORG.OPENOFFICE.CURRENT(),Holidays!$G$3:$G$33,0))),"Magenta","Default")))</f>
        <v>40065</v>
      </c>
      <c r="U21" s="11" t="n">
        <f aca="false">T21+1+_xlfn.ORG.OPENOFFICE.STYLE(IF(NOT(ISNA(MATCH(_xlfn.ORG.OPENOFFICE.CURRENT(),Holidays!$E$3:$E$33,0))),"Green",IF(NOT(ISNA(MATCH(_xlfn.ORG.OPENOFFICE.CURRENT(),Holidays!$G$3:$G$33,0))),"Magenta","Default")))</f>
        <v>40066</v>
      </c>
      <c r="V21" s="15" t="n">
        <f aca="false">U21+1+_xlfn.ORG.OPENOFFICE.STYLE(IF(NOT(ISNA(MATCH(_xlfn.ORG.OPENOFFICE.CURRENT(),Holidays!$E$3:$E$33,0))),"Green",IF(NOT(ISNA(MATCH(_xlfn.ORG.OPENOFFICE.CURRENT(),Holidays!$G$3:$G$33,0))),"Magenta","Default")))</f>
        <v>40067</v>
      </c>
      <c r="W21" s="11" t="n">
        <f aca="false">V21+1+_xlfn.ORG.OPENOFFICE.STYLE(IF(NOT(ISNA(MATCH(_xlfn.ORG.OPENOFFICE.CURRENT(),Holidays!$E$3:$E$33,0))),"Green",IF(NOT(ISNA(MATCH(_xlfn.ORG.OPENOFFICE.CURRENT(),Holidays!$G$3:$G$33,0))),"Magenta","Default")))</f>
        <v>40068</v>
      </c>
      <c r="X21" s="2"/>
      <c r="Y21" s="20"/>
      <c r="Z21" s="20"/>
      <c r="AA21" s="20"/>
    </row>
    <row r="22" customFormat="false" ht="13.4" hidden="false" customHeight="false" outlineLevel="0" collapsed="false">
      <c r="A22" s="11" t="n">
        <f aca="false">G21+1+_xlfn.ORG.OPENOFFICE.STYLE(IF(NOT(ISNA(MATCH(_xlfn.ORG.OPENOFFICE.CURRENT(),Holidays!$E$3:$E$33,0))),"Green",IF(NOT(ISNA(MATCH(_xlfn.ORG.OPENOFFICE.CURRENT(),Holidays!$G$3:$G$33,0))),"Magenta","Default")))</f>
        <v>40006</v>
      </c>
      <c r="B22" s="11" t="n">
        <f aca="false">A22+1+_xlfn.ORG.OPENOFFICE.STYLE(IF(NOT(ISNA(MATCH(_xlfn.ORG.OPENOFFICE.CURRENT(),Holidays!$E$3:$E$33,0))),"Green",IF(NOT(ISNA(MATCH(_xlfn.ORG.OPENOFFICE.CURRENT(),Holidays!$G$3:$G$33,0))),"Magenta","Default")))</f>
        <v>40007</v>
      </c>
      <c r="C22" s="11" t="n">
        <f aca="false">B22+1+_xlfn.ORG.OPENOFFICE.STYLE(IF(NOT(ISNA(MATCH(_xlfn.ORG.OPENOFFICE.CURRENT(),Holidays!$E$3:$E$33,0))),"Green",IF(NOT(ISNA(MATCH(_xlfn.ORG.OPENOFFICE.CURRENT(),Holidays!$G$3:$G$33,0))),"Magenta","Default")))</f>
        <v>40008</v>
      </c>
      <c r="D22" s="11" t="n">
        <f aca="false">C22+1+_xlfn.ORG.OPENOFFICE.STYLE(IF(NOT(ISNA(MATCH(_xlfn.ORG.OPENOFFICE.CURRENT(),Holidays!$E$3:$E$33,0))),"Green",IF(NOT(ISNA(MATCH(_xlfn.ORG.OPENOFFICE.CURRENT(),Holidays!$G$3:$G$33,0))),"Magenta","Default")))</f>
        <v>40009</v>
      </c>
      <c r="E22" s="11" t="n">
        <f aca="false">D22+1+_xlfn.ORG.OPENOFFICE.STYLE(IF(NOT(ISNA(MATCH(_xlfn.ORG.OPENOFFICE.CURRENT(),Holidays!$E$3:$E$33,0))),"Green",IF(NOT(ISNA(MATCH(_xlfn.ORG.OPENOFFICE.CURRENT(),Holidays!$G$3:$G$33,0))),"Magenta","Default")))</f>
        <v>40010</v>
      </c>
      <c r="F22" s="11" t="n">
        <f aca="false">E22+1+_xlfn.ORG.OPENOFFICE.STYLE(IF(NOT(ISNA(MATCH(_xlfn.ORG.OPENOFFICE.CURRENT(),Holidays!$E$3:$E$33,0))),"Green",IF(NOT(ISNA(MATCH(_xlfn.ORG.OPENOFFICE.CURRENT(),Holidays!$G$3:$G$33,0))),"Magenta","Default")))</f>
        <v>40011</v>
      </c>
      <c r="G22" s="11" t="n">
        <f aca="false">F22+1+_xlfn.ORG.OPENOFFICE.STYLE(IF(NOT(ISNA(MATCH(_xlfn.ORG.OPENOFFICE.CURRENT(),Holidays!$E$3:$E$33,0))),"Green",IF(NOT(ISNA(MATCH(_xlfn.ORG.OPENOFFICE.CURRENT(),Holidays!$G$3:$G$33,0))),"Magenta","Default")))</f>
        <v>40012</v>
      </c>
      <c r="H22" s="13"/>
      <c r="I22" s="11" t="n">
        <f aca="false">O21+1+_xlfn.ORG.OPENOFFICE.STYLE(IF(NOT(ISNA(MATCH(_xlfn.ORG.OPENOFFICE.CURRENT(),Holidays!$E$3:$E$33,0))),"Green",IF(NOT(ISNA(MATCH(_xlfn.ORG.OPENOFFICE.CURRENT(),Holidays!$G$3:$G$33,0))),"Magenta","Default")))</f>
        <v>40034</v>
      </c>
      <c r="J22" s="11" t="n">
        <f aca="false">I22+1+_xlfn.ORG.OPENOFFICE.STYLE(IF(NOT(ISNA(MATCH(_xlfn.ORG.OPENOFFICE.CURRENT(),Holidays!$E$3:$E$33,0))),"Green",IF(NOT(ISNA(MATCH(_xlfn.ORG.OPENOFFICE.CURRENT(),Holidays!$G$3:$G$33,0))),"Magenta","Default")))</f>
        <v>40035</v>
      </c>
      <c r="K22" s="11" t="n">
        <f aca="false">J22+1+_xlfn.ORG.OPENOFFICE.STYLE(IF(NOT(ISNA(MATCH(_xlfn.ORG.OPENOFFICE.CURRENT(),Holidays!$E$3:$E$33,0))),"Green",IF(NOT(ISNA(MATCH(_xlfn.ORG.OPENOFFICE.CURRENT(),Holidays!$G$3:$G$33,0))),"Magenta","Default")))</f>
        <v>40036</v>
      </c>
      <c r="L22" s="11" t="n">
        <f aca="false">K22+1+_xlfn.ORG.OPENOFFICE.STYLE(IF(NOT(ISNA(MATCH(_xlfn.ORG.OPENOFFICE.CURRENT(),Holidays!$E$3:$E$33,0))),"Green",IF(NOT(ISNA(MATCH(_xlfn.ORG.OPENOFFICE.CURRENT(),Holidays!$G$3:$G$33,0))),"Magenta","Default")))</f>
        <v>40037</v>
      </c>
      <c r="M22" s="11" t="n">
        <f aca="false">L22+1+_xlfn.ORG.OPENOFFICE.STYLE(IF(NOT(ISNA(MATCH(_xlfn.ORG.OPENOFFICE.CURRENT(),Holidays!$E$3:$E$33,0))),"Green",IF(NOT(ISNA(MATCH(_xlfn.ORG.OPENOFFICE.CURRENT(),Holidays!$G$3:$G$33,0))),"Magenta","Default")))</f>
        <v>40038</v>
      </c>
      <c r="N22" s="11" t="n">
        <f aca="false">M22+1+_xlfn.ORG.OPENOFFICE.STYLE(IF(NOT(ISNA(MATCH(_xlfn.ORG.OPENOFFICE.CURRENT(),Holidays!$E$3:$E$33,0))),"Green",IF(NOT(ISNA(MATCH(_xlfn.ORG.OPENOFFICE.CURRENT(),Holidays!$G$3:$G$33,0))),"Magenta","Default")))</f>
        <v>40039</v>
      </c>
      <c r="O22" s="11" t="n">
        <f aca="false">N22+1+_xlfn.ORG.OPENOFFICE.STYLE(IF(NOT(ISNA(MATCH(_xlfn.ORG.OPENOFFICE.CURRENT(),Holidays!$E$3:$E$33,0))),"Green",IF(NOT(ISNA(MATCH(_xlfn.ORG.OPENOFFICE.CURRENT(),Holidays!$G$3:$G$33,0))),"Magenta","Default")))</f>
        <v>40040</v>
      </c>
      <c r="P22" s="13"/>
      <c r="Q22" s="11" t="n">
        <f aca="false">W21+1+_xlfn.ORG.OPENOFFICE.STYLE(IF(NOT(ISNA(MATCH(_xlfn.ORG.OPENOFFICE.CURRENT(),Holidays!$E$3:$E$33,0))),"Green",IF(NOT(ISNA(MATCH(_xlfn.ORG.OPENOFFICE.CURRENT(),Holidays!$G$3:$G$33,0))),"Magenta","Default")))</f>
        <v>40069</v>
      </c>
      <c r="R22" s="11" t="n">
        <f aca="false">Q22+1+_xlfn.ORG.OPENOFFICE.STYLE(IF(NOT(ISNA(MATCH(_xlfn.ORG.OPENOFFICE.CURRENT(),Holidays!$E$3:$E$33,0))),"Green",IF(NOT(ISNA(MATCH(_xlfn.ORG.OPENOFFICE.CURRENT(),Holidays!$G$3:$G$33,0))),"Magenta","Default")))</f>
        <v>40070</v>
      </c>
      <c r="S22" s="11" t="n">
        <f aca="false">R22+1+_xlfn.ORG.OPENOFFICE.STYLE(IF(NOT(ISNA(MATCH(_xlfn.ORG.OPENOFFICE.CURRENT(),Holidays!$E$3:$E$33,0))),"Green",IF(NOT(ISNA(MATCH(_xlfn.ORG.OPENOFFICE.CURRENT(),Holidays!$G$3:$G$33,0))),"Magenta","Default")))</f>
        <v>40071</v>
      </c>
      <c r="T22" s="11" t="n">
        <f aca="false">S22+1+_xlfn.ORG.OPENOFFICE.STYLE(IF(NOT(ISNA(MATCH(_xlfn.ORG.OPENOFFICE.CURRENT(),Holidays!$E$3:$E$33,0))),"Green",IF(NOT(ISNA(MATCH(_xlfn.ORG.OPENOFFICE.CURRENT(),Holidays!$G$3:$G$33,0))),"Magenta","Default")))</f>
        <v>40072</v>
      </c>
      <c r="U22" s="11" t="n">
        <f aca="false">T22+1+_xlfn.ORG.OPENOFFICE.STYLE(IF(NOT(ISNA(MATCH(_xlfn.ORG.OPENOFFICE.CURRENT(),Holidays!$E$3:$E$33,0))),"Green",IF(NOT(ISNA(MATCH(_xlfn.ORG.OPENOFFICE.CURRENT(),Holidays!$G$3:$G$33,0))),"Magenta","Default")))</f>
        <v>40073</v>
      </c>
      <c r="V22" s="11" t="n">
        <f aca="false">U22+1+_xlfn.ORG.OPENOFFICE.STYLE(IF(NOT(ISNA(MATCH(_xlfn.ORG.OPENOFFICE.CURRENT(),Holidays!$E$3:$E$33,0))),"Green",IF(NOT(ISNA(MATCH(_xlfn.ORG.OPENOFFICE.CURRENT(),Holidays!$G$3:$G$33,0))),"Magenta","Default")))</f>
        <v>40074</v>
      </c>
      <c r="W22" s="11" t="n">
        <f aca="false">V22+1+_xlfn.ORG.OPENOFFICE.STYLE(IF(NOT(ISNA(MATCH(_xlfn.ORG.OPENOFFICE.CURRENT(),Holidays!$E$3:$E$33,0))),"Green",IF(NOT(ISNA(MATCH(_xlfn.ORG.OPENOFFICE.CURRENT(),Holidays!$G$3:$G$33,0))),"Magenta","Default")))</f>
        <v>40075</v>
      </c>
      <c r="X22" s="2"/>
      <c r="Y22" s="20"/>
      <c r="Z22" s="20"/>
      <c r="AA22" s="20"/>
    </row>
    <row r="23" customFormat="false" ht="13.4" hidden="false" customHeight="false" outlineLevel="0" collapsed="false">
      <c r="A23" s="11" t="n">
        <f aca="false">G22+1+_xlfn.ORG.OPENOFFICE.STYLE(IF(NOT(ISNA(MATCH(_xlfn.ORG.OPENOFFICE.CURRENT(),Holidays!$E$3:$E$33,0))),"Green",IF(NOT(ISNA(MATCH(_xlfn.ORG.OPENOFFICE.CURRENT(),Holidays!$G$3:$G$33,0))),"Magenta","Default")))</f>
        <v>40013</v>
      </c>
      <c r="B23" s="11" t="n">
        <f aca="false">A23+1+_xlfn.ORG.OPENOFFICE.STYLE(IF(NOT(ISNA(MATCH(_xlfn.ORG.OPENOFFICE.CURRENT(),Holidays!$E$3:$E$33,0))),"Green",IF(NOT(ISNA(MATCH(_xlfn.ORG.OPENOFFICE.CURRENT(),Holidays!$G$3:$G$33,0))),"Magenta","Default")))</f>
        <v>40014</v>
      </c>
      <c r="C23" s="11" t="n">
        <f aca="false">B23+1+_xlfn.ORG.OPENOFFICE.STYLE(IF(NOT(ISNA(MATCH(_xlfn.ORG.OPENOFFICE.CURRENT(),Holidays!$E$3:$E$33,0))),"Green",IF(NOT(ISNA(MATCH(_xlfn.ORG.OPENOFFICE.CURRENT(),Holidays!$G$3:$G$33,0))),"Magenta","Default")))</f>
        <v>40015</v>
      </c>
      <c r="D23" s="11" t="n">
        <f aca="false">C23+1+_xlfn.ORG.OPENOFFICE.STYLE(IF(NOT(ISNA(MATCH(_xlfn.ORG.OPENOFFICE.CURRENT(),Holidays!$E$3:$E$33,0))),"Green",IF(NOT(ISNA(MATCH(_xlfn.ORG.OPENOFFICE.CURRENT(),Holidays!$G$3:$G$33,0))),"Magenta","Default")))</f>
        <v>40016</v>
      </c>
      <c r="E23" s="11" t="n">
        <f aca="false">D23+1+_xlfn.ORG.OPENOFFICE.STYLE(IF(NOT(ISNA(MATCH(_xlfn.ORG.OPENOFFICE.CURRENT(),Holidays!$E$3:$E$33,0))),"Green",IF(NOT(ISNA(MATCH(_xlfn.ORG.OPENOFFICE.CURRENT(),Holidays!$G$3:$G$33,0))),"Magenta","Default")))</f>
        <v>40017</v>
      </c>
      <c r="F23" s="11" t="n">
        <f aca="false">E23+1+_xlfn.ORG.OPENOFFICE.STYLE(IF(NOT(ISNA(MATCH(_xlfn.ORG.OPENOFFICE.CURRENT(),Holidays!$E$3:$E$33,0))),"Green",IF(NOT(ISNA(MATCH(_xlfn.ORG.OPENOFFICE.CURRENT(),Holidays!$G$3:$G$33,0))),"Magenta","Default")))</f>
        <v>40018</v>
      </c>
      <c r="G23" s="11" t="n">
        <f aca="false">F23+1+_xlfn.ORG.OPENOFFICE.STYLE(IF(NOT(ISNA(MATCH(_xlfn.ORG.OPENOFFICE.CURRENT(),Holidays!$E$3:$E$33,0))),"Green",IF(NOT(ISNA(MATCH(_xlfn.ORG.OPENOFFICE.CURRENT(),Holidays!$G$3:$G$33,0))),"Magenta","Default")))</f>
        <v>40019</v>
      </c>
      <c r="H23" s="13"/>
      <c r="I23" s="11" t="n">
        <f aca="false">O22+1+_xlfn.ORG.OPENOFFICE.STYLE(IF(NOT(ISNA(MATCH(_xlfn.ORG.OPENOFFICE.CURRENT(),Holidays!$E$3:$E$33,0))),"Green",IF(NOT(ISNA(MATCH(_xlfn.ORG.OPENOFFICE.CURRENT(),Holidays!$G$3:$G$33,0))),"Magenta","Default")))</f>
        <v>40041</v>
      </c>
      <c r="J23" s="11" t="n">
        <f aca="false">I23+1+_xlfn.ORG.OPENOFFICE.STYLE(IF(NOT(ISNA(MATCH(_xlfn.ORG.OPENOFFICE.CURRENT(),Holidays!$E$3:$E$33,0))),"Green",IF(NOT(ISNA(MATCH(_xlfn.ORG.OPENOFFICE.CURRENT(),Holidays!$G$3:$G$33,0))),"Magenta","Default")))</f>
        <v>40042</v>
      </c>
      <c r="K23" s="11" t="n">
        <f aca="false">J23+1+_xlfn.ORG.OPENOFFICE.STYLE(IF(NOT(ISNA(MATCH(_xlfn.ORG.OPENOFFICE.CURRENT(),Holidays!$E$3:$E$33,0))),"Green",IF(NOT(ISNA(MATCH(_xlfn.ORG.OPENOFFICE.CURRENT(),Holidays!$G$3:$G$33,0))),"Magenta","Default")))</f>
        <v>40043</v>
      </c>
      <c r="L23" s="11" t="n">
        <f aca="false">K23+1+_xlfn.ORG.OPENOFFICE.STYLE(IF(NOT(ISNA(MATCH(_xlfn.ORG.OPENOFFICE.CURRENT(),Holidays!$E$3:$E$33,0))),"Green",IF(NOT(ISNA(MATCH(_xlfn.ORG.OPENOFFICE.CURRENT(),Holidays!$G$3:$G$33,0))),"Magenta","Default")))</f>
        <v>40044</v>
      </c>
      <c r="M23" s="11" t="n">
        <f aca="false">L23+1+_xlfn.ORG.OPENOFFICE.STYLE(IF(NOT(ISNA(MATCH(_xlfn.ORG.OPENOFFICE.CURRENT(),Holidays!$E$3:$E$33,0))),"Green",IF(NOT(ISNA(MATCH(_xlfn.ORG.OPENOFFICE.CURRENT(),Holidays!$G$3:$G$33,0))),"Magenta","Default")))</f>
        <v>40045</v>
      </c>
      <c r="N23" s="11" t="n">
        <f aca="false">M23+1+_xlfn.ORG.OPENOFFICE.STYLE(IF(NOT(ISNA(MATCH(_xlfn.ORG.OPENOFFICE.CURRENT(),Holidays!$E$3:$E$33,0))),"Green",IF(NOT(ISNA(MATCH(_xlfn.ORG.OPENOFFICE.CURRENT(),Holidays!$G$3:$G$33,0))),"Magenta","Default")))</f>
        <v>40046</v>
      </c>
      <c r="O23" s="11" t="n">
        <f aca="false">N23+1+_xlfn.ORG.OPENOFFICE.STYLE(IF(NOT(ISNA(MATCH(_xlfn.ORG.OPENOFFICE.CURRENT(),Holidays!$E$3:$E$33,0))),"Green",IF(NOT(ISNA(MATCH(_xlfn.ORG.OPENOFFICE.CURRENT(),Holidays!$G$3:$G$33,0))),"Magenta","Default")))</f>
        <v>40047</v>
      </c>
      <c r="P23" s="13"/>
      <c r="Q23" s="11" t="n">
        <f aca="false">W22+1+_xlfn.ORG.OPENOFFICE.STYLE(IF(NOT(ISNA(MATCH(_xlfn.ORG.OPENOFFICE.CURRENT(),Holidays!$E$3:$E$33,0))),"Green",IF(NOT(ISNA(MATCH(_xlfn.ORG.OPENOFFICE.CURRENT(),Holidays!$G$3:$G$33,0))),"Magenta","Default")))</f>
        <v>40076</v>
      </c>
      <c r="R23" s="11" t="n">
        <f aca="false">Q23+1+_xlfn.ORG.OPENOFFICE.STYLE(IF(NOT(ISNA(MATCH(_xlfn.ORG.OPENOFFICE.CURRENT(),Holidays!$E$3:$E$33,0))),"Green",IF(NOT(ISNA(MATCH(_xlfn.ORG.OPENOFFICE.CURRENT(),Holidays!$G$3:$G$33,0))),"Magenta","Default")))</f>
        <v>40077</v>
      </c>
      <c r="S23" s="11" t="n">
        <f aca="false">R23+1+_xlfn.ORG.OPENOFFICE.STYLE(IF(NOT(ISNA(MATCH(_xlfn.ORG.OPENOFFICE.CURRENT(),Holidays!$E$3:$E$33,0))),"Green",IF(NOT(ISNA(MATCH(_xlfn.ORG.OPENOFFICE.CURRENT(),Holidays!$G$3:$G$33,0))),"Magenta","Default")))</f>
        <v>40078</v>
      </c>
      <c r="T23" s="11" t="n">
        <f aca="false">S23+1+_xlfn.ORG.OPENOFFICE.STYLE(IF(NOT(ISNA(MATCH(_xlfn.ORG.OPENOFFICE.CURRENT(),Holidays!$E$3:$E$33,0))),"Green",IF(NOT(ISNA(MATCH(_xlfn.ORG.OPENOFFICE.CURRENT(),Holidays!$G$3:$G$33,0))),"Magenta","Default")))</f>
        <v>40079</v>
      </c>
      <c r="U23" s="11" t="n">
        <f aca="false">T23+1+_xlfn.ORG.OPENOFFICE.STYLE(IF(NOT(ISNA(MATCH(_xlfn.ORG.OPENOFFICE.CURRENT(),Holidays!$E$3:$E$33,0))),"Green",IF(NOT(ISNA(MATCH(_xlfn.ORG.OPENOFFICE.CURRENT(),Holidays!$G$3:$G$33,0))),"Magenta","Default")))</f>
        <v>40080</v>
      </c>
      <c r="V23" s="11" t="n">
        <f aca="false">U23+1+_xlfn.ORG.OPENOFFICE.STYLE(IF(NOT(ISNA(MATCH(_xlfn.ORG.OPENOFFICE.CURRENT(),Holidays!$E$3:$E$33,0))),"Green",IF(NOT(ISNA(MATCH(_xlfn.ORG.OPENOFFICE.CURRENT(),Holidays!$G$3:$G$33,0))),"Magenta","Default")))</f>
        <v>40081</v>
      </c>
      <c r="W23" s="11" t="n">
        <f aca="false">V23+1+_xlfn.ORG.OPENOFFICE.STYLE(IF(NOT(ISNA(MATCH(_xlfn.ORG.OPENOFFICE.CURRENT(),Holidays!$E$3:$E$33,0))),"Green",IF(NOT(ISNA(MATCH(_xlfn.ORG.OPENOFFICE.CURRENT(),Holidays!$G$3:$G$33,0))),"Magenta","Default")))</f>
        <v>40082</v>
      </c>
      <c r="X23" s="2"/>
      <c r="Y23" s="20"/>
      <c r="Z23" s="20"/>
      <c r="AA23" s="20"/>
    </row>
    <row r="24" customFormat="false" ht="13.4" hidden="false" customHeight="false" outlineLevel="0" collapsed="false">
      <c r="A24" s="11" t="n">
        <f aca="false">IF(MONTH(A22+14)=MONTH(A22), A22+14+_xlfn.ORG.OPENOFFICE.STYLE(IF(NOT(ISNA(MATCH(_xlfn.ORG.OPENOFFICE.CURRENT(),Holidays!$E$3:$E$33,0))),"Green",IF(NOT(ISNA(MATCH(_xlfn.ORG.OPENOFFICE.CURRENT(),Holidays!$G$3:$G$33,0))),"Magenta","Default"))), ""&amp;T(_xlfn.ORG.OPENOFFICE.STYLE("Default")))</f>
        <v>40020</v>
      </c>
      <c r="B24" s="11" t="n">
        <f aca="false">IF(MONTH(B22+14)=MONTH(B22), B22+14+_xlfn.ORG.OPENOFFICE.STYLE(IF(NOT(ISNA(MATCH(_xlfn.ORG.OPENOFFICE.CURRENT(),Holidays!$E$3:$E$33,0))),"Green",IF(NOT(ISNA(MATCH(_xlfn.ORG.OPENOFFICE.CURRENT(),Holidays!$G$3:$G$33,0))),"Magenta","Default"))), ""&amp;T(_xlfn.ORG.OPENOFFICE.STYLE("Default")))</f>
        <v>40021</v>
      </c>
      <c r="C24" s="11" t="n">
        <f aca="false">IF(MONTH(C22+14)=MONTH(C22), C22+14+_xlfn.ORG.OPENOFFICE.STYLE(IF(NOT(ISNA(MATCH(_xlfn.ORG.OPENOFFICE.CURRENT(),Holidays!$E$3:$E$33,0))),"Green",IF(NOT(ISNA(MATCH(_xlfn.ORG.OPENOFFICE.CURRENT(),Holidays!$G$3:$G$33,0))),"Magenta","Default"))), ""&amp;T(_xlfn.ORG.OPENOFFICE.STYLE("Default")))</f>
        <v>40022</v>
      </c>
      <c r="D24" s="11" t="n">
        <f aca="false">IF(MONTH(D22+14)=MONTH(D22), D22+14+_xlfn.ORG.OPENOFFICE.STYLE(IF(NOT(ISNA(MATCH(_xlfn.ORG.OPENOFFICE.CURRENT(),Holidays!$E$3:$E$33,0))),"Green",IF(NOT(ISNA(MATCH(_xlfn.ORG.OPENOFFICE.CURRENT(),Holidays!$G$3:$G$33,0))),"Magenta","Default"))), ""&amp;T(_xlfn.ORG.OPENOFFICE.STYLE("Default")))</f>
        <v>40023</v>
      </c>
      <c r="E24" s="11" t="n">
        <f aca="false">IF(MONTH(E22+14)=MONTH(E22), E22+14+_xlfn.ORG.OPENOFFICE.STYLE(IF(NOT(ISNA(MATCH(_xlfn.ORG.OPENOFFICE.CURRENT(),Holidays!$E$3:$E$33,0))),"Green",IF(NOT(ISNA(MATCH(_xlfn.ORG.OPENOFFICE.CURRENT(),Holidays!$G$3:$G$33,0))),"Magenta","Default"))), ""&amp;T(_xlfn.ORG.OPENOFFICE.STYLE("Default")))</f>
        <v>40024</v>
      </c>
      <c r="F24" s="11" t="n">
        <f aca="false">IF(MONTH(F22+14)=MONTH(F22), F22+14+_xlfn.ORG.OPENOFFICE.STYLE(IF(NOT(ISNA(MATCH(_xlfn.ORG.OPENOFFICE.CURRENT(),Holidays!$E$3:$E$33,0))),"Green",IF(NOT(ISNA(MATCH(_xlfn.ORG.OPENOFFICE.CURRENT(),Holidays!$G$3:$G$33,0))),"Magenta","Default"))), ""&amp;T(_xlfn.ORG.OPENOFFICE.STYLE("Default")))</f>
        <v>40025</v>
      </c>
      <c r="G24" s="11" t="str">
        <f aca="false">IF(MONTH(G22+14)=MONTH(G22), G22+14+_xlfn.ORG.OPENOFFICE.STYLE(IF(NOT(ISNA(MATCH(_xlfn.ORG.OPENOFFICE.CURRENT(),Holidays!$E$3:$E$33,0))),"Green",IF(NOT(ISNA(MATCH(_xlfn.ORG.OPENOFFICE.CURRENT(),Holidays!$G$3:$G$33,0))),"Magenta","Default"))), ""&amp;T(_xlfn.ORG.OPENOFFICE.STYLE("Default")))</f>
        <v/>
      </c>
      <c r="H24" s="13"/>
      <c r="I24" s="11" t="n">
        <f aca="false">IF(MONTH(I22+14)=MONTH(I22), I22+14+_xlfn.ORG.OPENOFFICE.STYLE(IF(NOT(ISNA(MATCH(_xlfn.ORG.OPENOFFICE.CURRENT(),Holidays!$E$3:$E$33,0))),"Green",IF(NOT(ISNA(MATCH(_xlfn.ORG.OPENOFFICE.CURRENT(),Holidays!$G$3:$G$33,0))),"Magenta","Default"))), ""&amp;T(_xlfn.ORG.OPENOFFICE.STYLE("Default")))</f>
        <v>40048</v>
      </c>
      <c r="J24" s="11" t="n">
        <f aca="false">IF(MONTH(J22+14)=MONTH(J22), J22+14+_xlfn.ORG.OPENOFFICE.STYLE(IF(NOT(ISNA(MATCH(_xlfn.ORG.OPENOFFICE.CURRENT(),Holidays!$E$3:$E$33,0))),"Green",IF(NOT(ISNA(MATCH(_xlfn.ORG.OPENOFFICE.CURRENT(),Holidays!$G$3:$G$33,0))),"Magenta","Default"))), ""&amp;T(_xlfn.ORG.OPENOFFICE.STYLE("Default")))</f>
        <v>40049</v>
      </c>
      <c r="K24" s="11" t="n">
        <f aca="false">IF(MONTH(K22+14)=MONTH(K22), K22+14+_xlfn.ORG.OPENOFFICE.STYLE(IF(NOT(ISNA(MATCH(_xlfn.ORG.OPENOFFICE.CURRENT(),Holidays!$E$3:$E$33,0))),"Green",IF(NOT(ISNA(MATCH(_xlfn.ORG.OPENOFFICE.CURRENT(),Holidays!$G$3:$G$33,0))),"Magenta","Default"))), ""&amp;T(_xlfn.ORG.OPENOFFICE.STYLE("Default")))</f>
        <v>40050</v>
      </c>
      <c r="L24" s="11" t="n">
        <f aca="false">IF(MONTH(L22+14)=MONTH(L22), L22+14+_xlfn.ORG.OPENOFFICE.STYLE(IF(NOT(ISNA(MATCH(_xlfn.ORG.OPENOFFICE.CURRENT(),Holidays!$E$3:$E$33,0))),"Green",IF(NOT(ISNA(MATCH(_xlfn.ORG.OPENOFFICE.CURRENT(),Holidays!$G$3:$G$33,0))),"Magenta","Default"))), ""&amp;T(_xlfn.ORG.OPENOFFICE.STYLE("Default")))</f>
        <v>40051</v>
      </c>
      <c r="M24" s="11" t="n">
        <f aca="false">IF(MONTH(M22+14)=MONTH(M22), M22+14+_xlfn.ORG.OPENOFFICE.STYLE(IF(NOT(ISNA(MATCH(_xlfn.ORG.OPENOFFICE.CURRENT(),Holidays!$E$3:$E$33,0))),"Green",IF(NOT(ISNA(MATCH(_xlfn.ORG.OPENOFFICE.CURRENT(),Holidays!$G$3:$G$33,0))),"Magenta","Default"))), ""&amp;T(_xlfn.ORG.OPENOFFICE.STYLE("Default")))</f>
        <v>40052</v>
      </c>
      <c r="N24" s="11" t="n">
        <f aca="false">IF(MONTH(N22+14)=MONTH(N22), N22+14+_xlfn.ORG.OPENOFFICE.STYLE(IF(NOT(ISNA(MATCH(_xlfn.ORG.OPENOFFICE.CURRENT(),Holidays!$E$3:$E$33,0))),"Green",IF(NOT(ISNA(MATCH(_xlfn.ORG.OPENOFFICE.CURRENT(),Holidays!$G$3:$G$33,0))),"Magenta","Default"))), ""&amp;T(_xlfn.ORG.OPENOFFICE.STYLE("Default")))</f>
        <v>40053</v>
      </c>
      <c r="O24" s="11" t="n">
        <f aca="false">IF(MONTH(O22+14)=MONTH(O22), O22+14+_xlfn.ORG.OPENOFFICE.STYLE(IF(NOT(ISNA(MATCH(_xlfn.ORG.OPENOFFICE.CURRENT(),Holidays!$E$3:$E$33,0))),"Green",IF(NOT(ISNA(MATCH(_xlfn.ORG.OPENOFFICE.CURRENT(),Holidays!$G$3:$G$33,0))),"Magenta","Default"))), ""&amp;T(_xlfn.ORG.OPENOFFICE.STYLE("Default")))</f>
        <v>40054</v>
      </c>
      <c r="P24" s="13"/>
      <c r="Q24" s="11" t="n">
        <f aca="false">IF(MONTH(Q22+14)=MONTH(Q22), Q22+14+_xlfn.ORG.OPENOFFICE.STYLE(IF(NOT(ISNA(MATCH(_xlfn.ORG.OPENOFFICE.CURRENT(),Holidays!$E$3:$E$33,0))),"Green",IF(NOT(ISNA(MATCH(_xlfn.ORG.OPENOFFICE.CURRENT(),Holidays!$G$3:$G$33,0))),"Magenta","Default"))), ""&amp;T(_xlfn.ORG.OPENOFFICE.STYLE("Default")))</f>
        <v>40083</v>
      </c>
      <c r="R24" s="11" t="n">
        <f aca="false">IF(MONTH(R22+14)=MONTH(R22), R22+14+_xlfn.ORG.OPENOFFICE.STYLE(IF(NOT(ISNA(MATCH(_xlfn.ORG.OPENOFFICE.CURRENT(),Holidays!$E$3:$E$33,0))),"Green",IF(NOT(ISNA(MATCH(_xlfn.ORG.OPENOFFICE.CURRENT(),Holidays!$G$3:$G$33,0))),"Magenta","Default"))), ""&amp;T(_xlfn.ORG.OPENOFFICE.STYLE("Default")))</f>
        <v>40084</v>
      </c>
      <c r="S24" s="11" t="n">
        <f aca="false">IF(MONTH(S22+14)=MONTH(S22), S22+14+_xlfn.ORG.OPENOFFICE.STYLE(IF(NOT(ISNA(MATCH(_xlfn.ORG.OPENOFFICE.CURRENT(),Holidays!$E$3:$E$33,0))),"Green",IF(NOT(ISNA(MATCH(_xlfn.ORG.OPENOFFICE.CURRENT(),Holidays!$G$3:$G$33,0))),"Magenta","Default"))), ""&amp;T(_xlfn.ORG.OPENOFFICE.STYLE("Default")))</f>
        <v>40085</v>
      </c>
      <c r="T24" s="11" t="n">
        <f aca="false">IF(MONTH(T22+14)=MONTH(T22), T22+14+_xlfn.ORG.OPENOFFICE.STYLE(IF(NOT(ISNA(MATCH(_xlfn.ORG.OPENOFFICE.CURRENT(),Holidays!$E$3:$E$33,0))),"Green",IF(NOT(ISNA(MATCH(_xlfn.ORG.OPENOFFICE.CURRENT(),Holidays!$G$3:$G$33,0))),"Magenta","Default"))), ""&amp;T(_xlfn.ORG.OPENOFFICE.STYLE("Default")))</f>
        <v>40086</v>
      </c>
      <c r="U24" s="11" t="str">
        <f aca="false">IF(MONTH(U22+14)=MONTH(U22), U22+14+_xlfn.ORG.OPENOFFICE.STYLE(IF(NOT(ISNA(MATCH(_xlfn.ORG.OPENOFFICE.CURRENT(),Holidays!$E$3:$E$33,0))),"Green",IF(NOT(ISNA(MATCH(_xlfn.ORG.OPENOFFICE.CURRENT(),Holidays!$G$3:$G$33,0))),"Magenta","Default"))), ""&amp;T(_xlfn.ORG.OPENOFFICE.STYLE("Default")))</f>
        <v/>
      </c>
      <c r="V24" s="11" t="str">
        <f aca="false">IF(MONTH(V22+14)=MONTH(V22), V22+14+_xlfn.ORG.OPENOFFICE.STYLE(IF(NOT(ISNA(MATCH(_xlfn.ORG.OPENOFFICE.CURRENT(),Holidays!$E$3:$E$33,0))),"Green",IF(NOT(ISNA(MATCH(_xlfn.ORG.OPENOFFICE.CURRENT(),Holidays!$G$3:$G$33,0))),"Magenta","Default"))), ""&amp;T(_xlfn.ORG.OPENOFFICE.STYLE("Default")))</f>
        <v/>
      </c>
      <c r="W24" s="11" t="str">
        <f aca="false">IF(MONTH(W22+14)=MONTH(W22), W22+14+_xlfn.ORG.OPENOFFICE.STYLE(IF(NOT(ISNA(MATCH(_xlfn.ORG.OPENOFFICE.CURRENT(),Holidays!$E$3:$E$33,0))),"Green",IF(NOT(ISNA(MATCH(_xlfn.ORG.OPENOFFICE.CURRENT(),Holidays!$G$3:$G$33,0))),"Magenta","Default"))), ""&amp;T(_xlfn.ORG.OPENOFFICE.STYLE("Default")))</f>
        <v/>
      </c>
      <c r="X24" s="2"/>
      <c r="Y24" s="20"/>
      <c r="Z24" s="20"/>
      <c r="AA24" s="20"/>
    </row>
    <row r="25" customFormat="false" ht="13.4" hidden="false" customHeight="false" outlineLevel="0" collapsed="false">
      <c r="A25" s="11" t="str">
        <f aca="false">IF(MONTH(A23+14)=MONTH(A23), A23+14+_xlfn.ORG.OPENOFFICE.STYLE(IF(NOT(ISNA(MATCH(_xlfn.ORG.OPENOFFICE.CURRENT(),Holidays!$E$3:$E$33,0))),"Green",IF(NOT(ISNA(MATCH(_xlfn.ORG.OPENOFFICE.CURRENT(),Holidays!$G$3:$G$33,0))),"Magenta","Default"))), ""&amp;T(_xlfn.ORG.OPENOFFICE.STYLE("Default")))</f>
        <v/>
      </c>
      <c r="B25" s="11" t="str">
        <f aca="false">IF(MONTH(B23+14)=MONTH(B23), B23+14+_xlfn.ORG.OPENOFFICE.STYLE(IF(NOT(ISNA(MATCH(_xlfn.ORG.OPENOFFICE.CURRENT(),Holidays!$E$3:$E$33,0))),"Green",IF(NOT(ISNA(MATCH(_xlfn.ORG.OPENOFFICE.CURRENT(),Holidays!$G$3:$G$33,0))),"Magenta","Default"))), ""&amp;T(_xlfn.ORG.OPENOFFICE.STYLE("Default")))</f>
        <v/>
      </c>
      <c r="C25" s="11" t="str">
        <f aca="false">IF(MONTH(C23+14)=MONTH(C23), C23+14+_xlfn.ORG.OPENOFFICE.STYLE(IF(NOT(ISNA(MATCH(_xlfn.ORG.OPENOFFICE.CURRENT(),Holidays!$E$3:$E$33,0))),"Green",IF(NOT(ISNA(MATCH(_xlfn.ORG.OPENOFFICE.CURRENT(),Holidays!$G$3:$G$33,0))),"Magenta","Default"))), ""&amp;T(_xlfn.ORG.OPENOFFICE.STYLE("Default")))</f>
        <v/>
      </c>
      <c r="D25" s="11" t="str">
        <f aca="false">IF(MONTH(D23+14)=MONTH(D23), D23+14+_xlfn.ORG.OPENOFFICE.STYLE(IF(NOT(ISNA(MATCH(_xlfn.ORG.OPENOFFICE.CURRENT(),Holidays!$E$3:$E$33,0))),"Green",IF(NOT(ISNA(MATCH(_xlfn.ORG.OPENOFFICE.CURRENT(),Holidays!$G$3:$G$33,0))),"Magenta","Default"))), ""&amp;T(_xlfn.ORG.OPENOFFICE.STYLE("Default")))</f>
        <v/>
      </c>
      <c r="E25" s="11" t="str">
        <f aca="false">IF(MONTH(E23+14)=MONTH(E23), E23+14+_xlfn.ORG.OPENOFFICE.STYLE(IF(NOT(ISNA(MATCH(_xlfn.ORG.OPENOFFICE.CURRENT(),Holidays!$E$3:$E$33,0))),"Green",IF(NOT(ISNA(MATCH(_xlfn.ORG.OPENOFFICE.CURRENT(),Holidays!$G$3:$G$33,0))),"Magenta","Default"))), ""&amp;T(_xlfn.ORG.OPENOFFICE.STYLE("Default")))</f>
        <v/>
      </c>
      <c r="F25" s="11" t="str">
        <f aca="false">IF(MONTH(F23+14)=MONTH(F23), F23+14+_xlfn.ORG.OPENOFFICE.STYLE(IF(NOT(ISNA(MATCH(_xlfn.ORG.OPENOFFICE.CURRENT(),Holidays!$E$3:$E$33,0))),"Green",IF(NOT(ISNA(MATCH(_xlfn.ORG.OPENOFFICE.CURRENT(),Holidays!$G$3:$G$33,0))),"Magenta","Default"))), ""&amp;T(_xlfn.ORG.OPENOFFICE.STYLE("Default")))</f>
        <v/>
      </c>
      <c r="G25" s="11" t="str">
        <f aca="false">IF(MONTH(G23+14)=MONTH(G23), G23+14+_xlfn.ORG.OPENOFFICE.STYLE(IF(NOT(ISNA(MATCH(_xlfn.ORG.OPENOFFICE.CURRENT(),Holidays!$E$3:$E$33,0))),"Green",IF(NOT(ISNA(MATCH(_xlfn.ORG.OPENOFFICE.CURRENT(),Holidays!$G$3:$G$33,0))),"Magenta","Default"))), ""&amp;T(_xlfn.ORG.OPENOFFICE.STYLE("Default")))</f>
        <v/>
      </c>
      <c r="H25" s="13"/>
      <c r="I25" s="11" t="n">
        <f aca="false">IF(MONTH(I23+14)=MONTH(I23), I23+14+_xlfn.ORG.OPENOFFICE.STYLE(IF(NOT(ISNA(MATCH(_xlfn.ORG.OPENOFFICE.CURRENT(),Holidays!$E$3:$E$33,0))),"Green",IF(NOT(ISNA(MATCH(_xlfn.ORG.OPENOFFICE.CURRENT(),Holidays!$G$3:$G$33,0))),"Magenta","Default"))), ""&amp;T(_xlfn.ORG.OPENOFFICE.STYLE("Default")))</f>
        <v>40055</v>
      </c>
      <c r="J25" s="11" t="n">
        <f aca="false">IF(MONTH(J23+14)=MONTH(J23), J23+14+_xlfn.ORG.OPENOFFICE.STYLE(IF(NOT(ISNA(MATCH(_xlfn.ORG.OPENOFFICE.CURRENT(),Holidays!$E$3:$E$33,0))),"Green",IF(NOT(ISNA(MATCH(_xlfn.ORG.OPENOFFICE.CURRENT(),Holidays!$G$3:$G$33,0))),"Magenta","Default"))), ""&amp;T(_xlfn.ORG.OPENOFFICE.STYLE("Default")))</f>
        <v>40056</v>
      </c>
      <c r="K25" s="11" t="str">
        <f aca="false">IF(MONTH(K23+14)=MONTH(K23), K23+14+_xlfn.ORG.OPENOFFICE.STYLE(IF(NOT(ISNA(MATCH(_xlfn.ORG.OPENOFFICE.CURRENT(),Holidays!$E$3:$E$33,0))),"Green",IF(NOT(ISNA(MATCH(_xlfn.ORG.OPENOFFICE.CURRENT(),Holidays!$G$3:$G$33,0))),"Magenta","Default"))), ""&amp;T(_xlfn.ORG.OPENOFFICE.STYLE("Default")))</f>
        <v/>
      </c>
      <c r="L25" s="11" t="str">
        <f aca="false">IF(MONTH(L23+14)=MONTH(L23), L23+14+_xlfn.ORG.OPENOFFICE.STYLE(IF(NOT(ISNA(MATCH(_xlfn.ORG.OPENOFFICE.CURRENT(),Holidays!$E$3:$E$33,0))),"Green",IF(NOT(ISNA(MATCH(_xlfn.ORG.OPENOFFICE.CURRENT(),Holidays!$G$3:$G$33,0))),"Magenta","Default"))), ""&amp;T(_xlfn.ORG.OPENOFFICE.STYLE("Default")))</f>
        <v/>
      </c>
      <c r="M25" s="11" t="str">
        <f aca="false">IF(MONTH(M23+14)=MONTH(M23), M23+14+_xlfn.ORG.OPENOFFICE.STYLE(IF(NOT(ISNA(MATCH(_xlfn.ORG.OPENOFFICE.CURRENT(),Holidays!$E$3:$E$33,0))),"Green",IF(NOT(ISNA(MATCH(_xlfn.ORG.OPENOFFICE.CURRENT(),Holidays!$G$3:$G$33,0))),"Magenta","Default"))), ""&amp;T(_xlfn.ORG.OPENOFFICE.STYLE("Default")))</f>
        <v/>
      </c>
      <c r="N25" s="11" t="str">
        <f aca="false">IF(MONTH(N23+14)=MONTH(N23), N23+14+_xlfn.ORG.OPENOFFICE.STYLE(IF(NOT(ISNA(MATCH(_xlfn.ORG.OPENOFFICE.CURRENT(),Holidays!$E$3:$E$33,0))),"Green",IF(NOT(ISNA(MATCH(_xlfn.ORG.OPENOFFICE.CURRENT(),Holidays!$G$3:$G$33,0))),"Magenta","Default"))), ""&amp;T(_xlfn.ORG.OPENOFFICE.STYLE("Default")))</f>
        <v/>
      </c>
      <c r="O25" s="11" t="str">
        <f aca="false">IF(MONTH(O23+14)=MONTH(O23), O23+14+_xlfn.ORG.OPENOFFICE.STYLE(IF(NOT(ISNA(MATCH(_xlfn.ORG.OPENOFFICE.CURRENT(),Holidays!$E$3:$E$33,0))),"Green",IF(NOT(ISNA(MATCH(_xlfn.ORG.OPENOFFICE.CURRENT(),Holidays!$G$3:$G$33,0))),"Magenta","Default"))), ""&amp;T(_xlfn.ORG.OPENOFFICE.STYLE("Default")))</f>
        <v/>
      </c>
      <c r="P25" s="13"/>
      <c r="Q25" s="11" t="str">
        <f aca="false">IF(MONTH(Q23+14)=MONTH(Q23), Q23+14+_xlfn.ORG.OPENOFFICE.STYLE(IF(NOT(ISNA(MATCH(_xlfn.ORG.OPENOFFICE.CURRENT(),Holidays!$E$3:$E$33,0))),"Green",IF(NOT(ISNA(MATCH(_xlfn.ORG.OPENOFFICE.CURRENT(),Holidays!$G$3:$G$33,0))),"Magenta","Default"))), ""&amp;T(_xlfn.ORG.OPENOFFICE.STYLE("Default")))</f>
        <v/>
      </c>
      <c r="R25" s="11" t="str">
        <f aca="false">IF(MONTH(R23+14)=MONTH(R23), R23+14+_xlfn.ORG.OPENOFFICE.STYLE(IF(NOT(ISNA(MATCH(_xlfn.ORG.OPENOFFICE.CURRENT(),Holidays!$E$3:$E$33,0))),"Green",IF(NOT(ISNA(MATCH(_xlfn.ORG.OPENOFFICE.CURRENT(),Holidays!$G$3:$G$33,0))),"Magenta","Default"))), ""&amp;T(_xlfn.ORG.OPENOFFICE.STYLE("Default")))</f>
        <v/>
      </c>
      <c r="S25" s="11" t="str">
        <f aca="false">IF(MONTH(S23+14)=MONTH(S23), S23+14+_xlfn.ORG.OPENOFFICE.STYLE(IF(NOT(ISNA(MATCH(_xlfn.ORG.OPENOFFICE.CURRENT(),Holidays!$E$3:$E$33,0))),"Green",IF(NOT(ISNA(MATCH(_xlfn.ORG.OPENOFFICE.CURRENT(),Holidays!$G$3:$G$33,0))),"Magenta","Default"))), ""&amp;T(_xlfn.ORG.OPENOFFICE.STYLE("Default")))</f>
        <v/>
      </c>
      <c r="T25" s="11" t="str">
        <f aca="false">IF(MONTH(T23+14)=MONTH(T23), T23+14+_xlfn.ORG.OPENOFFICE.STYLE(IF(NOT(ISNA(MATCH(_xlfn.ORG.OPENOFFICE.CURRENT(),Holidays!$E$3:$E$33,0))),"Green",IF(NOT(ISNA(MATCH(_xlfn.ORG.OPENOFFICE.CURRENT(),Holidays!$G$3:$G$33,0))),"Magenta","Default"))), ""&amp;T(_xlfn.ORG.OPENOFFICE.STYLE("Default")))</f>
        <v/>
      </c>
      <c r="U25" s="11" t="str">
        <f aca="false">IF(MONTH(U23+14)=MONTH(U23), U23+14+_xlfn.ORG.OPENOFFICE.STYLE(IF(NOT(ISNA(MATCH(_xlfn.ORG.OPENOFFICE.CURRENT(),Holidays!$E$3:$E$33,0))),"Green",IF(NOT(ISNA(MATCH(_xlfn.ORG.OPENOFFICE.CURRENT(),Holidays!$G$3:$G$33,0))),"Magenta","Default"))), ""&amp;T(_xlfn.ORG.OPENOFFICE.STYLE("Default")))</f>
        <v/>
      </c>
      <c r="V25" s="11" t="str">
        <f aca="false">IF(MONTH(V23+14)=MONTH(V23), V23+14+_xlfn.ORG.OPENOFFICE.STYLE(IF(NOT(ISNA(MATCH(_xlfn.ORG.OPENOFFICE.CURRENT(),Holidays!$E$3:$E$33,0))),"Green",IF(NOT(ISNA(MATCH(_xlfn.ORG.OPENOFFICE.CURRENT(),Holidays!$G$3:$G$33,0))),"Magenta","Default"))), ""&amp;T(_xlfn.ORG.OPENOFFICE.STYLE("Default")))</f>
        <v/>
      </c>
      <c r="W25" s="11" t="str">
        <f aca="false">IF(MONTH(W23+14)=MONTH(W23), W23+14+_xlfn.ORG.OPENOFFICE.STYLE(IF(NOT(ISNA(MATCH(_xlfn.ORG.OPENOFFICE.CURRENT(),Holidays!$E$3:$E$33,0))),"Green",IF(NOT(ISNA(MATCH(_xlfn.ORG.OPENOFFICE.CURRENT(),Holidays!$G$3:$G$33,0))),"Magenta","Default"))), ""&amp;T(_xlfn.ORG.OPENOFFICE.STYLE("Default")))</f>
        <v/>
      </c>
      <c r="X25" s="2"/>
      <c r="Y25" s="20"/>
      <c r="Z25" s="20"/>
      <c r="AA25" s="20"/>
    </row>
    <row r="26" customFormat="false" ht="12.85" hidden="false" customHeight="false" outlineLevel="0" collapsed="false">
      <c r="A26" s="19" t="n">
        <f aca="false">DATE($A$1,10,1)</f>
        <v>40087</v>
      </c>
      <c r="B26" s="19"/>
      <c r="C26" s="19"/>
      <c r="D26" s="19"/>
      <c r="E26" s="19"/>
      <c r="F26" s="19"/>
      <c r="G26" s="19"/>
      <c r="I26" s="19" t="n">
        <f aca="false">DATE($A$1,11,1)</f>
        <v>40118</v>
      </c>
      <c r="J26" s="19"/>
      <c r="K26" s="19"/>
      <c r="L26" s="19"/>
      <c r="M26" s="19"/>
      <c r="N26" s="19"/>
      <c r="O26" s="19"/>
      <c r="Q26" s="19" t="n">
        <f aca="false">DATE($A$1,12,1)</f>
        <v>40148</v>
      </c>
      <c r="R26" s="19"/>
      <c r="S26" s="19"/>
      <c r="T26" s="19"/>
      <c r="U26" s="19"/>
      <c r="V26" s="19"/>
      <c r="W26" s="19"/>
      <c r="X26" s="2"/>
      <c r="Y26" s="20"/>
      <c r="Z26" s="20"/>
      <c r="AA26" s="20"/>
    </row>
    <row r="27" customFormat="false" ht="12.85" hidden="false" customHeight="false" outlineLevel="0" collapsed="false">
      <c r="A27" s="5" t="s">
        <v>1</v>
      </c>
      <c r="B27" s="6" t="s">
        <v>2</v>
      </c>
      <c r="C27" s="6" t="s">
        <v>3</v>
      </c>
      <c r="D27" s="6" t="s">
        <v>4</v>
      </c>
      <c r="E27" s="6" t="s">
        <v>5</v>
      </c>
      <c r="F27" s="6" t="s">
        <v>6</v>
      </c>
      <c r="G27" s="7" t="s">
        <v>7</v>
      </c>
      <c r="H27" s="8"/>
      <c r="I27" s="5" t="s">
        <v>1</v>
      </c>
      <c r="J27" s="6" t="s">
        <v>2</v>
      </c>
      <c r="K27" s="6" t="s">
        <v>3</v>
      </c>
      <c r="L27" s="6" t="s">
        <v>4</v>
      </c>
      <c r="M27" s="6" t="s">
        <v>5</v>
      </c>
      <c r="N27" s="6" t="s">
        <v>6</v>
      </c>
      <c r="O27" s="7" t="s">
        <v>7</v>
      </c>
      <c r="P27" s="8"/>
      <c r="Q27" s="5" t="s">
        <v>1</v>
      </c>
      <c r="R27" s="6" t="s">
        <v>2</v>
      </c>
      <c r="S27" s="6" t="s">
        <v>3</v>
      </c>
      <c r="T27" s="6" t="s">
        <v>4</v>
      </c>
      <c r="U27" s="6" t="s">
        <v>5</v>
      </c>
      <c r="V27" s="6" t="s">
        <v>6</v>
      </c>
      <c r="W27" s="7" t="s">
        <v>7</v>
      </c>
      <c r="X27" s="2"/>
      <c r="Y27" s="20"/>
      <c r="Z27" s="20"/>
      <c r="AA27" s="20"/>
    </row>
    <row r="28" customFormat="false" ht="13.4" hidden="false" customHeight="false" outlineLevel="0" collapsed="false">
      <c r="A28" s="11" t="str">
        <f aca="false">IF(WEEKDAY(A26)=1,A26+_xlfn.ORG.OPENOFFICE.STYLE(IF(NOT(ISNA(MATCH(_xlfn.ORG.OPENOFFICE.CURRENT(),Holidays!$E$3:$E$33,0))),"Green",IF(NOT(ISNA(MATCH(_xlfn.ORG.OPENOFFICE.CURRENT(),Holidays!$G$3:$G$33,0))),"Magenta","Default"))),""&amp;T(_xlfn.ORG.OPENOFFICE.STYLE("Default")))</f>
        <v/>
      </c>
      <c r="B28" s="11" t="str">
        <f aca="false">IF(WEEKDAY(A26)&lt;=2,A26+2-WEEKDAY(A26)+_xlfn.ORG.OPENOFFICE.STYLE(IF(NOT(ISNA(MATCH(_xlfn.ORG.OPENOFFICE.CURRENT(),Holidays!$E$3:$E$33,0))),"Green",IF(NOT(ISNA(MATCH(_xlfn.ORG.OPENOFFICE.CURRENT(),Holidays!$G$3:$G$33,0))),"Magenta","Default"))),""&amp;T(_xlfn.ORG.OPENOFFICE.STYLE("Default")))</f>
        <v/>
      </c>
      <c r="C28" s="11" t="str">
        <f aca="false">IF(WEEKDAY(A26)&lt;=3,A26+3-WEEKDAY(A26)+_xlfn.ORG.OPENOFFICE.STYLE(IF(NOT(ISNA(MATCH(_xlfn.ORG.OPENOFFICE.CURRENT(),Holidays!$E$3:$E$33,0))),"Green",IF(NOT(ISNA(MATCH(_xlfn.ORG.OPENOFFICE.CURRENT(),Holidays!$G$3:$G$33,0))),"Magenta","Default"))),""&amp;T(_xlfn.ORG.OPENOFFICE.STYLE("Default")))</f>
        <v/>
      </c>
      <c r="D28" s="11" t="str">
        <f aca="false">IF(WEEKDAY(A26)&lt;=4,A26+4-WEEKDAY(A26)+_xlfn.ORG.OPENOFFICE.STYLE(IF(NOT(ISNA(MATCH(_xlfn.ORG.OPENOFFICE.CURRENT(),Holidays!$E$3:$E$33,0))),"Green",IF(NOT(ISNA(MATCH(_xlfn.ORG.OPENOFFICE.CURRENT(),Holidays!$G$3:$G$33,0))),"Magenta","Default"))),""&amp;T(_xlfn.ORG.OPENOFFICE.STYLE("Default")))</f>
        <v/>
      </c>
      <c r="E28" s="11" t="n">
        <f aca="false">IF(WEEKDAY(A26)&lt;=5,A26+5-WEEKDAY(A26)+_xlfn.ORG.OPENOFFICE.STYLE(IF(NOT(ISNA(MATCH(_xlfn.ORG.OPENOFFICE.CURRENT(),Holidays!$E$3:$E$33,0))),"Green",IF(NOT(ISNA(MATCH(_xlfn.ORG.OPENOFFICE.CURRENT(),Holidays!$G$3:$G$33,0))),"Magenta","Default"))),""&amp;T(_xlfn.ORG.OPENOFFICE.STYLE("Default")))</f>
        <v>40087</v>
      </c>
      <c r="F28" s="11" t="n">
        <f aca="false">IF(WEEKDAY(A26)&lt;=6,A26+6-WEEKDAY(A26)+_xlfn.ORG.OPENOFFICE.STYLE(IF(NOT(ISNA(MATCH(_xlfn.ORG.OPENOFFICE.CURRENT(),Holidays!$E$3:$E$33,0))),"Green",IF(NOT(ISNA(MATCH(_xlfn.ORG.OPENOFFICE.CURRENT(),Holidays!$G$3:$G$33,0))),"Magenta","Default"))),""&amp;T(_xlfn.ORG.OPENOFFICE.STYLE("Default")))</f>
        <v>40088</v>
      </c>
      <c r="G28" s="11" t="n">
        <f aca="false">IF(WEEKDAY(A26)&lt;=7,A26+7-WEEKDAY(A26)+_xlfn.ORG.OPENOFFICE.STYLE(IF(NOT(ISNA(MATCH(_xlfn.ORG.OPENOFFICE.CURRENT(),Holidays!$E$3:$E$33,0))),"Green",IF(NOT(ISNA(MATCH(_xlfn.ORG.OPENOFFICE.CURRENT(),Holidays!$G$3:$G$33,0))),"Magenta","Default"))),""&amp;T(_xlfn.ORG.OPENOFFICE.STYLE("Default")))</f>
        <v>40089</v>
      </c>
      <c r="H28" s="13"/>
      <c r="I28" s="11" t="n">
        <f aca="false">IF(WEEKDAY(I26)=1,I26+_xlfn.ORG.OPENOFFICE.STYLE(IF(NOT(ISNA(MATCH(_xlfn.ORG.OPENOFFICE.CURRENT(),Holidays!$E$3:$E$33,0))),"Green",IF(NOT(ISNA(MATCH(_xlfn.ORG.OPENOFFICE.CURRENT(),Holidays!$G$3:$G$33,0))),"Magenta","Default"))),""&amp;T(_xlfn.ORG.OPENOFFICE.STYLE("Default")))</f>
        <v>40118</v>
      </c>
      <c r="J28" s="11" t="n">
        <f aca="false">IF(WEEKDAY(I26)&lt;=2,I26+2-WEEKDAY(I26)+_xlfn.ORG.OPENOFFICE.STYLE(IF(NOT(ISNA(MATCH(_xlfn.ORG.OPENOFFICE.CURRENT(),Holidays!$E$3:$E$33,0))),"Green",IF(NOT(ISNA(MATCH(_xlfn.ORG.OPENOFFICE.CURRENT(),Holidays!$G$3:$G$33,0))),"Magenta","Default"))),""&amp;T(_xlfn.ORG.OPENOFFICE.STYLE("Default")))</f>
        <v>40119</v>
      </c>
      <c r="K28" s="11" t="n">
        <f aca="false">IF(WEEKDAY(I26)&lt;=3,I26+3-WEEKDAY(I26)+_xlfn.ORG.OPENOFFICE.STYLE(IF(NOT(ISNA(MATCH(_xlfn.ORG.OPENOFFICE.CURRENT(),Holidays!$E$3:$E$33,0))),"Green",IF(NOT(ISNA(MATCH(_xlfn.ORG.OPENOFFICE.CURRENT(),Holidays!$G$3:$G$33,0))),"Magenta","Default"))),""&amp;T(_xlfn.ORG.OPENOFFICE.STYLE("Default")))</f>
        <v>40120</v>
      </c>
      <c r="L28" s="11" t="n">
        <f aca="false">IF(WEEKDAY(I26)&lt;=4,I26+4-WEEKDAY(I26)+_xlfn.ORG.OPENOFFICE.STYLE(IF(NOT(ISNA(MATCH(_xlfn.ORG.OPENOFFICE.CURRENT(),Holidays!$E$3:$E$33,0))),"Green",IF(NOT(ISNA(MATCH(_xlfn.ORG.OPENOFFICE.CURRENT(),Holidays!$G$3:$G$33,0))),"Magenta","Default"))),""&amp;T(_xlfn.ORG.OPENOFFICE.STYLE("Default")))</f>
        <v>40121</v>
      </c>
      <c r="M28" s="11" t="n">
        <f aca="false">IF(WEEKDAY(I26)&lt;=5,I26+5-WEEKDAY(I26)+_xlfn.ORG.OPENOFFICE.STYLE(IF(NOT(ISNA(MATCH(_xlfn.ORG.OPENOFFICE.CURRENT(),Holidays!$E$3:$E$33,0))),"Green",IF(NOT(ISNA(MATCH(_xlfn.ORG.OPENOFFICE.CURRENT(),Holidays!$G$3:$G$33,0))),"Magenta","Default"))),""&amp;T(_xlfn.ORG.OPENOFFICE.STYLE("Default")))</f>
        <v>40122</v>
      </c>
      <c r="N28" s="11" t="n">
        <f aca="false">IF(WEEKDAY(I26)&lt;=6,I26+6-WEEKDAY(I26)+_xlfn.ORG.OPENOFFICE.STYLE(IF(NOT(ISNA(MATCH(_xlfn.ORG.OPENOFFICE.CURRENT(),Holidays!$E$3:$E$33,0))),"Green",IF(NOT(ISNA(MATCH(_xlfn.ORG.OPENOFFICE.CURRENT(),Holidays!$G$3:$G$33,0))),"Magenta","Default"))),""&amp;T(_xlfn.ORG.OPENOFFICE.STYLE("Default")))</f>
        <v>40123</v>
      </c>
      <c r="O28" s="11" t="n">
        <f aca="false">IF(WEEKDAY(I26)&lt;=7,I26+7-WEEKDAY(I26)+_xlfn.ORG.OPENOFFICE.STYLE(IF(NOT(ISNA(MATCH(_xlfn.ORG.OPENOFFICE.CURRENT(),Holidays!$E$3:$E$33,0))),"Green",IF(NOT(ISNA(MATCH(_xlfn.ORG.OPENOFFICE.CURRENT(),Holidays!$G$3:$G$33,0))),"Magenta","Default"))),""&amp;T(_xlfn.ORG.OPENOFFICE.STYLE("Default")))</f>
        <v>40124</v>
      </c>
      <c r="P28" s="13"/>
      <c r="Q28" s="11" t="str">
        <f aca="false">IF(WEEKDAY(Q26)=1,Q26+_xlfn.ORG.OPENOFFICE.STYLE(IF(NOT(ISNA(MATCH(_xlfn.ORG.OPENOFFICE.CURRENT(),Holidays!$E$3:$E$33,0))),"Green",IF(NOT(ISNA(MATCH(_xlfn.ORG.OPENOFFICE.CURRENT(),Holidays!$G$3:$G$33,0))),"Magenta","Default"))),""&amp;T(_xlfn.ORG.OPENOFFICE.STYLE("Default")))</f>
        <v/>
      </c>
      <c r="R28" s="11" t="str">
        <f aca="false">IF(WEEKDAY(Q26)&lt;=2,Q26+2-WEEKDAY(Q26)+_xlfn.ORG.OPENOFFICE.STYLE(IF(NOT(ISNA(MATCH(_xlfn.ORG.OPENOFFICE.CURRENT(),Holidays!$E$3:$E$33,0))),"Green",IF(NOT(ISNA(MATCH(_xlfn.ORG.OPENOFFICE.CURRENT(),Holidays!$G$3:$G$33,0))),"Magenta","Default"))),""&amp;T(_xlfn.ORG.OPENOFFICE.STYLE("Default")))</f>
        <v/>
      </c>
      <c r="S28" s="11" t="n">
        <f aca="false">IF(WEEKDAY(Q26)&lt;=3,Q26+3-WEEKDAY(Q26)+_xlfn.ORG.OPENOFFICE.STYLE(IF(NOT(ISNA(MATCH(_xlfn.ORG.OPENOFFICE.CURRENT(),Holidays!$E$3:$E$33,0))),"Green",IF(NOT(ISNA(MATCH(_xlfn.ORG.OPENOFFICE.CURRENT(),Holidays!$G$3:$G$33,0))),"Magenta","Default"))),""&amp;T(_xlfn.ORG.OPENOFFICE.STYLE("Default")))</f>
        <v>40148</v>
      </c>
      <c r="T28" s="11" t="n">
        <f aca="false">IF(WEEKDAY(Q26)&lt;=4,Q26+4-WEEKDAY(Q26)+_xlfn.ORG.OPENOFFICE.STYLE(IF(NOT(ISNA(MATCH(_xlfn.ORG.OPENOFFICE.CURRENT(),Holidays!$E$3:$E$33,0))),"Green",IF(NOT(ISNA(MATCH(_xlfn.ORG.OPENOFFICE.CURRENT(),Holidays!$G$3:$G$33,0))),"Magenta","Default"))),""&amp;T(_xlfn.ORG.OPENOFFICE.STYLE("Default")))</f>
        <v>40149</v>
      </c>
      <c r="U28" s="11" t="n">
        <f aca="false">IF(WEEKDAY(Q26)&lt;=5,Q26+5-WEEKDAY(Q26)+_xlfn.ORG.OPENOFFICE.STYLE(IF(NOT(ISNA(MATCH(_xlfn.ORG.OPENOFFICE.CURRENT(),Holidays!$E$3:$E$33,0))),"Green",IF(NOT(ISNA(MATCH(_xlfn.ORG.OPENOFFICE.CURRENT(),Holidays!$G$3:$G$33,0))),"Magenta","Default"))),""&amp;T(_xlfn.ORG.OPENOFFICE.STYLE("Default")))</f>
        <v>40150</v>
      </c>
      <c r="V28" s="11" t="n">
        <f aca="false">IF(WEEKDAY(Q26)&lt;=6,Q26+6-WEEKDAY(Q26)+_xlfn.ORG.OPENOFFICE.STYLE(IF(NOT(ISNA(MATCH(_xlfn.ORG.OPENOFFICE.CURRENT(),Holidays!$E$3:$E$33,0))),"Green",IF(NOT(ISNA(MATCH(_xlfn.ORG.OPENOFFICE.CURRENT(),Holidays!$G$3:$G$33,0))),"Magenta","Default"))),""&amp;T(_xlfn.ORG.OPENOFFICE.STYLE("Default")))</f>
        <v>40151</v>
      </c>
      <c r="W28" s="11" t="n">
        <f aca="false">IF(WEEKDAY(Q26)&lt;=7,Q26+7-WEEKDAY(Q26)+_xlfn.ORG.OPENOFFICE.STYLE(IF(NOT(ISNA(MATCH(_xlfn.ORG.OPENOFFICE.CURRENT(),Holidays!$E$3:$E$33,0))),"Green",IF(NOT(ISNA(MATCH(_xlfn.ORG.OPENOFFICE.CURRENT(),Holidays!$G$3:$G$33,0))),"Magenta","Default"))),""&amp;T(_xlfn.ORG.OPENOFFICE.STYLE("Default")))</f>
        <v>40152</v>
      </c>
      <c r="X28" s="2"/>
      <c r="Y28" s="20"/>
      <c r="Z28" s="20"/>
      <c r="AA28" s="20"/>
    </row>
    <row r="29" customFormat="false" ht="13.4" hidden="false" customHeight="false" outlineLevel="0" collapsed="false">
      <c r="A29" s="11" t="n">
        <f aca="false">G28+1+_xlfn.ORG.OPENOFFICE.STYLE(IF(NOT(ISNA(MATCH(_xlfn.ORG.OPENOFFICE.CURRENT(),Holidays!$E$3:$E$33,0))),"Green",IF(NOT(ISNA(MATCH(_xlfn.ORG.OPENOFFICE.CURRENT(),Holidays!$G$3:$G$33,0))),"Magenta","Default")))</f>
        <v>40090</v>
      </c>
      <c r="B29" s="11" t="n">
        <f aca="false">A29+1+_xlfn.ORG.OPENOFFICE.STYLE(IF(NOT(ISNA(MATCH(_xlfn.ORG.OPENOFFICE.CURRENT(),Holidays!$E$3:$E$33,0))),"Green",IF(NOT(ISNA(MATCH(_xlfn.ORG.OPENOFFICE.CURRENT(),Holidays!$G$3:$G$33,0))),"Magenta","Default")))</f>
        <v>40091</v>
      </c>
      <c r="C29" s="11" t="n">
        <f aca="false">B29+1+_xlfn.ORG.OPENOFFICE.STYLE(IF(NOT(ISNA(MATCH(_xlfn.ORG.OPENOFFICE.CURRENT(),Holidays!$E$3:$E$33,0))),"Green",IF(NOT(ISNA(MATCH(_xlfn.ORG.OPENOFFICE.CURRENT(),Holidays!$G$3:$G$33,0))),"Magenta","Default")))</f>
        <v>40092</v>
      </c>
      <c r="D29" s="11" t="n">
        <f aca="false">C29+1+_xlfn.ORG.OPENOFFICE.STYLE(IF(NOT(ISNA(MATCH(_xlfn.ORG.OPENOFFICE.CURRENT(),Holidays!$E$3:$E$33,0))),"Green",IF(NOT(ISNA(MATCH(_xlfn.ORG.OPENOFFICE.CURRENT(),Holidays!$G$3:$G$33,0))),"Magenta","Default")))</f>
        <v>40093</v>
      </c>
      <c r="E29" s="11" t="n">
        <f aca="false">D29+1+_xlfn.ORG.OPENOFFICE.STYLE(IF(NOT(ISNA(MATCH(_xlfn.ORG.OPENOFFICE.CURRENT(),Holidays!$E$3:$E$33,0))),"Green",IF(NOT(ISNA(MATCH(_xlfn.ORG.OPENOFFICE.CURRENT(),Holidays!$G$3:$G$33,0))),"Magenta","Default")))</f>
        <v>40094</v>
      </c>
      <c r="F29" s="11" t="n">
        <f aca="false">E29+1+_xlfn.ORG.OPENOFFICE.STYLE(IF(NOT(ISNA(MATCH(_xlfn.ORG.OPENOFFICE.CURRENT(),Holidays!$E$3:$E$33,0))),"Green",IF(NOT(ISNA(MATCH(_xlfn.ORG.OPENOFFICE.CURRENT(),Holidays!$G$3:$G$33,0))),"Magenta","Default")))</f>
        <v>40095</v>
      </c>
      <c r="G29" s="11" t="n">
        <f aca="false">F29+1+_xlfn.ORG.OPENOFFICE.STYLE(IF(NOT(ISNA(MATCH(_xlfn.ORG.OPENOFFICE.CURRENT(),Holidays!$E$3:$E$33,0))),"Green",IF(NOT(ISNA(MATCH(_xlfn.ORG.OPENOFFICE.CURRENT(),Holidays!$G$3:$G$33,0))),"Magenta","Default")))</f>
        <v>40096</v>
      </c>
      <c r="H29" s="13"/>
      <c r="I29" s="11" t="n">
        <f aca="false">O28+1+_xlfn.ORG.OPENOFFICE.STYLE(IF(NOT(ISNA(MATCH(_xlfn.ORG.OPENOFFICE.CURRENT(),Holidays!$E$3:$E$33,0))),"Green",IF(NOT(ISNA(MATCH(_xlfn.ORG.OPENOFFICE.CURRENT(),Holidays!$G$3:$G$33,0))),"Magenta","Default")))</f>
        <v>40125</v>
      </c>
      <c r="J29" s="11" t="n">
        <f aca="false">I29+1+_xlfn.ORG.OPENOFFICE.STYLE(IF(NOT(ISNA(MATCH(_xlfn.ORG.OPENOFFICE.CURRENT(),Holidays!$E$3:$E$33,0))),"Green",IF(NOT(ISNA(MATCH(_xlfn.ORG.OPENOFFICE.CURRENT(),Holidays!$G$3:$G$33,0))),"Magenta","Default")))</f>
        <v>40126</v>
      </c>
      <c r="K29" s="11" t="n">
        <f aca="false">J29+1+_xlfn.ORG.OPENOFFICE.STYLE(IF(NOT(ISNA(MATCH(_xlfn.ORG.OPENOFFICE.CURRENT(),Holidays!$E$3:$E$33,0))),"Green",IF(NOT(ISNA(MATCH(_xlfn.ORG.OPENOFFICE.CURRENT(),Holidays!$G$3:$G$33,0))),"Magenta","Default")))</f>
        <v>40127</v>
      </c>
      <c r="L29" s="12" t="n">
        <f aca="false">K29+1+_xlfn.ORG.OPENOFFICE.STYLE(IF(NOT(ISNA(MATCH(_xlfn.ORG.OPENOFFICE.CURRENT(),Holidays!$E$3:$E$33,0))),"Green",IF(NOT(ISNA(MATCH(_xlfn.ORG.OPENOFFICE.CURRENT(),Holidays!$G$3:$G$33,0))),"Magenta","Default")))</f>
        <v>40128</v>
      </c>
      <c r="M29" s="11" t="n">
        <f aca="false">L29+1+_xlfn.ORG.OPENOFFICE.STYLE(IF(NOT(ISNA(MATCH(_xlfn.ORG.OPENOFFICE.CURRENT(),Holidays!$E$3:$E$33,0))),"Green",IF(NOT(ISNA(MATCH(_xlfn.ORG.OPENOFFICE.CURRENT(),Holidays!$G$3:$G$33,0))),"Magenta","Default")))</f>
        <v>40129</v>
      </c>
      <c r="N29" s="11" t="n">
        <f aca="false">M29+1+_xlfn.ORG.OPENOFFICE.STYLE(IF(NOT(ISNA(MATCH(_xlfn.ORG.OPENOFFICE.CURRENT(),Holidays!$E$3:$E$33,0))),"Green",IF(NOT(ISNA(MATCH(_xlfn.ORG.OPENOFFICE.CURRENT(),Holidays!$G$3:$G$33,0))),"Magenta","Default")))</f>
        <v>40130</v>
      </c>
      <c r="O29" s="11" t="n">
        <f aca="false">N29+1+_xlfn.ORG.OPENOFFICE.STYLE(IF(NOT(ISNA(MATCH(_xlfn.ORG.OPENOFFICE.CURRENT(),Holidays!$E$3:$E$33,0))),"Green",IF(NOT(ISNA(MATCH(_xlfn.ORG.OPENOFFICE.CURRENT(),Holidays!$G$3:$G$33,0))),"Magenta","Default")))</f>
        <v>40131</v>
      </c>
      <c r="P29" s="13"/>
      <c r="Q29" s="11" t="n">
        <f aca="false">W28+1+_xlfn.ORG.OPENOFFICE.STYLE(IF(NOT(ISNA(MATCH(_xlfn.ORG.OPENOFFICE.CURRENT(),Holidays!$E$3:$E$33,0))),"Green",IF(NOT(ISNA(MATCH(_xlfn.ORG.OPENOFFICE.CURRENT(),Holidays!$G$3:$G$33,0))),"Magenta","Default")))</f>
        <v>40153</v>
      </c>
      <c r="R29" s="15" t="n">
        <f aca="false">Q29+1+_xlfn.ORG.OPENOFFICE.STYLE(IF(NOT(ISNA(MATCH(_xlfn.ORG.OPENOFFICE.CURRENT(),Holidays!$E$3:$E$33,0))),"Green",IF(NOT(ISNA(MATCH(_xlfn.ORG.OPENOFFICE.CURRENT(),Holidays!$G$3:$G$33,0))),"Magenta","Default")))</f>
        <v>40154</v>
      </c>
      <c r="S29" s="11" t="n">
        <f aca="false">R29+1+_xlfn.ORG.OPENOFFICE.STYLE(IF(NOT(ISNA(MATCH(_xlfn.ORG.OPENOFFICE.CURRENT(),Holidays!$E$3:$E$33,0))),"Green",IF(NOT(ISNA(MATCH(_xlfn.ORG.OPENOFFICE.CURRENT(),Holidays!$G$3:$G$33,0))),"Magenta","Default")))</f>
        <v>40155</v>
      </c>
      <c r="T29" s="11" t="n">
        <f aca="false">S29+1+_xlfn.ORG.OPENOFFICE.STYLE(IF(NOT(ISNA(MATCH(_xlfn.ORG.OPENOFFICE.CURRENT(),Holidays!$E$3:$E$33,0))),"Green",IF(NOT(ISNA(MATCH(_xlfn.ORG.OPENOFFICE.CURRENT(),Holidays!$G$3:$G$33,0))),"Magenta","Default")))</f>
        <v>40156</v>
      </c>
      <c r="U29" s="11" t="n">
        <f aca="false">T29+1+_xlfn.ORG.OPENOFFICE.STYLE(IF(NOT(ISNA(MATCH(_xlfn.ORG.OPENOFFICE.CURRENT(),Holidays!$E$3:$E$33,0))),"Green",IF(NOT(ISNA(MATCH(_xlfn.ORG.OPENOFFICE.CURRENT(),Holidays!$G$3:$G$33,0))),"Magenta","Default")))</f>
        <v>40157</v>
      </c>
      <c r="V29" s="11" t="n">
        <f aca="false">U29+1+_xlfn.ORG.OPENOFFICE.STYLE(IF(NOT(ISNA(MATCH(_xlfn.ORG.OPENOFFICE.CURRENT(),Holidays!$E$3:$E$33,0))),"Green",IF(NOT(ISNA(MATCH(_xlfn.ORG.OPENOFFICE.CURRENT(),Holidays!$G$3:$G$33,0))),"Magenta","Default")))</f>
        <v>40158</v>
      </c>
      <c r="W29" s="11" t="n">
        <f aca="false">V29+1+_xlfn.ORG.OPENOFFICE.STYLE(IF(NOT(ISNA(MATCH(_xlfn.ORG.OPENOFFICE.CURRENT(),Holidays!$E$3:$E$33,0))),"Green",IF(NOT(ISNA(MATCH(_xlfn.ORG.OPENOFFICE.CURRENT(),Holidays!$G$3:$G$33,0))),"Magenta","Default")))</f>
        <v>40159</v>
      </c>
      <c r="X29" s="2"/>
      <c r="Y29" s="20"/>
      <c r="Z29" s="20"/>
      <c r="AA29" s="20"/>
    </row>
    <row r="30" customFormat="false" ht="13.4" hidden="false" customHeight="false" outlineLevel="0" collapsed="false">
      <c r="A30" s="11" t="n">
        <f aca="false">G29+1+_xlfn.ORG.OPENOFFICE.STYLE(IF(NOT(ISNA(MATCH(_xlfn.ORG.OPENOFFICE.CURRENT(),Holidays!$E$3:$E$33,0))),"Green",IF(NOT(ISNA(MATCH(_xlfn.ORG.OPENOFFICE.CURRENT(),Holidays!$G$3:$G$33,0))),"Magenta","Default")))</f>
        <v>40097</v>
      </c>
      <c r="B30" s="12" t="n">
        <f aca="false">A30+1+_xlfn.ORG.OPENOFFICE.STYLE(IF(NOT(ISNA(MATCH(_xlfn.ORG.OPENOFFICE.CURRENT(),Holidays!$E$3:$E$33,0))),"Green",IF(NOT(ISNA(MATCH(_xlfn.ORG.OPENOFFICE.CURRENT(),Holidays!$G$3:$G$33,0))),"Magenta","Default")))</f>
        <v>40098</v>
      </c>
      <c r="C30" s="11" t="n">
        <f aca="false">B30+1+_xlfn.ORG.OPENOFFICE.STYLE(IF(NOT(ISNA(MATCH(_xlfn.ORG.OPENOFFICE.CURRENT(),Holidays!$E$3:$E$33,0))),"Green",IF(NOT(ISNA(MATCH(_xlfn.ORG.OPENOFFICE.CURRENT(),Holidays!$G$3:$G$33,0))),"Magenta","Default")))</f>
        <v>40099</v>
      </c>
      <c r="D30" s="11" t="n">
        <f aca="false">C30+1+_xlfn.ORG.OPENOFFICE.STYLE(IF(NOT(ISNA(MATCH(_xlfn.ORG.OPENOFFICE.CURRENT(),Holidays!$E$3:$E$33,0))),"Green",IF(NOT(ISNA(MATCH(_xlfn.ORG.OPENOFFICE.CURRENT(),Holidays!$G$3:$G$33,0))),"Magenta","Default")))</f>
        <v>40100</v>
      </c>
      <c r="E30" s="11" t="n">
        <f aca="false">D30+1+_xlfn.ORG.OPENOFFICE.STYLE(IF(NOT(ISNA(MATCH(_xlfn.ORG.OPENOFFICE.CURRENT(),Holidays!$E$3:$E$33,0))),"Green",IF(NOT(ISNA(MATCH(_xlfn.ORG.OPENOFFICE.CURRENT(),Holidays!$G$3:$G$33,0))),"Magenta","Default")))</f>
        <v>40101</v>
      </c>
      <c r="F30" s="11" t="n">
        <f aca="false">E30+1+_xlfn.ORG.OPENOFFICE.STYLE(IF(NOT(ISNA(MATCH(_xlfn.ORG.OPENOFFICE.CURRENT(),Holidays!$E$3:$E$33,0))),"Green",IF(NOT(ISNA(MATCH(_xlfn.ORG.OPENOFFICE.CURRENT(),Holidays!$G$3:$G$33,0))),"Magenta","Default")))</f>
        <v>40102</v>
      </c>
      <c r="G30" s="11" t="n">
        <f aca="false">F30+1+_xlfn.ORG.OPENOFFICE.STYLE(IF(NOT(ISNA(MATCH(_xlfn.ORG.OPENOFFICE.CURRENT(),Holidays!$E$3:$E$33,0))),"Green",IF(NOT(ISNA(MATCH(_xlfn.ORG.OPENOFFICE.CURRENT(),Holidays!$G$3:$G$33,0))),"Magenta","Default")))</f>
        <v>40103</v>
      </c>
      <c r="H30" s="13"/>
      <c r="I30" s="11" t="n">
        <f aca="false">O29+1+_xlfn.ORG.OPENOFFICE.STYLE(IF(NOT(ISNA(MATCH(_xlfn.ORG.OPENOFFICE.CURRENT(),Holidays!$E$3:$E$33,0))),"Green",IF(NOT(ISNA(MATCH(_xlfn.ORG.OPENOFFICE.CURRENT(),Holidays!$G$3:$G$33,0))),"Magenta","Default")))</f>
        <v>40132</v>
      </c>
      <c r="J30" s="11" t="n">
        <f aca="false">I30+1+_xlfn.ORG.OPENOFFICE.STYLE(IF(NOT(ISNA(MATCH(_xlfn.ORG.OPENOFFICE.CURRENT(),Holidays!$E$3:$E$33,0))),"Green",IF(NOT(ISNA(MATCH(_xlfn.ORG.OPENOFFICE.CURRENT(),Holidays!$G$3:$G$33,0))),"Magenta","Default")))</f>
        <v>40133</v>
      </c>
      <c r="K30" s="11" t="n">
        <f aca="false">J30+1+_xlfn.ORG.OPENOFFICE.STYLE(IF(NOT(ISNA(MATCH(_xlfn.ORG.OPENOFFICE.CURRENT(),Holidays!$E$3:$E$33,0))),"Green",IF(NOT(ISNA(MATCH(_xlfn.ORG.OPENOFFICE.CURRENT(),Holidays!$G$3:$G$33,0))),"Magenta","Default")))</f>
        <v>40134</v>
      </c>
      <c r="L30" s="11" t="n">
        <f aca="false">K30+1+_xlfn.ORG.OPENOFFICE.STYLE(IF(NOT(ISNA(MATCH(_xlfn.ORG.OPENOFFICE.CURRENT(),Holidays!$E$3:$E$33,0))),"Green",IF(NOT(ISNA(MATCH(_xlfn.ORG.OPENOFFICE.CURRENT(),Holidays!$G$3:$G$33,0))),"Magenta","Default")))</f>
        <v>40135</v>
      </c>
      <c r="M30" s="11" t="n">
        <f aca="false">L30+1+_xlfn.ORG.OPENOFFICE.STYLE(IF(NOT(ISNA(MATCH(_xlfn.ORG.OPENOFFICE.CURRENT(),Holidays!$E$3:$E$33,0))),"Green",IF(NOT(ISNA(MATCH(_xlfn.ORG.OPENOFFICE.CURRENT(),Holidays!$G$3:$G$33,0))),"Magenta","Default")))</f>
        <v>40136</v>
      </c>
      <c r="N30" s="11" t="n">
        <f aca="false">M30+1+_xlfn.ORG.OPENOFFICE.STYLE(IF(NOT(ISNA(MATCH(_xlfn.ORG.OPENOFFICE.CURRENT(),Holidays!$E$3:$E$33,0))),"Green",IF(NOT(ISNA(MATCH(_xlfn.ORG.OPENOFFICE.CURRENT(),Holidays!$G$3:$G$33,0))),"Magenta","Default")))</f>
        <v>40137</v>
      </c>
      <c r="O30" s="11" t="n">
        <f aca="false">N30+1+_xlfn.ORG.OPENOFFICE.STYLE(IF(NOT(ISNA(MATCH(_xlfn.ORG.OPENOFFICE.CURRENT(),Holidays!$E$3:$E$33,0))),"Green",IF(NOT(ISNA(MATCH(_xlfn.ORG.OPENOFFICE.CURRENT(),Holidays!$G$3:$G$33,0))),"Magenta","Default")))</f>
        <v>40138</v>
      </c>
      <c r="P30" s="13"/>
      <c r="Q30" s="11" t="n">
        <f aca="false">W29+1+_xlfn.ORG.OPENOFFICE.STYLE(IF(NOT(ISNA(MATCH(_xlfn.ORG.OPENOFFICE.CURRENT(),Holidays!$E$3:$E$33,0))),"Green",IF(NOT(ISNA(MATCH(_xlfn.ORG.OPENOFFICE.CURRENT(),Holidays!$G$3:$G$33,0))),"Magenta","Default")))</f>
        <v>40160</v>
      </c>
      <c r="R30" s="11" t="n">
        <f aca="false">Q30+1+_xlfn.ORG.OPENOFFICE.STYLE(IF(NOT(ISNA(MATCH(_xlfn.ORG.OPENOFFICE.CURRENT(),Holidays!$E$3:$E$33,0))),"Green",IF(NOT(ISNA(MATCH(_xlfn.ORG.OPENOFFICE.CURRENT(),Holidays!$G$3:$G$33,0))),"Magenta","Default")))</f>
        <v>40161</v>
      </c>
      <c r="S30" s="11" t="n">
        <f aca="false">R30+1+_xlfn.ORG.OPENOFFICE.STYLE(IF(NOT(ISNA(MATCH(_xlfn.ORG.OPENOFFICE.CURRENT(),Holidays!$E$3:$E$33,0))),"Green",IF(NOT(ISNA(MATCH(_xlfn.ORG.OPENOFFICE.CURRENT(),Holidays!$G$3:$G$33,0))),"Magenta","Default")))</f>
        <v>40162</v>
      </c>
      <c r="T30" s="11" t="n">
        <f aca="false">S30+1+_xlfn.ORG.OPENOFFICE.STYLE(IF(NOT(ISNA(MATCH(_xlfn.ORG.OPENOFFICE.CURRENT(),Holidays!$E$3:$E$33,0))),"Green",IF(NOT(ISNA(MATCH(_xlfn.ORG.OPENOFFICE.CURRENT(),Holidays!$G$3:$G$33,0))),"Magenta","Default")))</f>
        <v>40163</v>
      </c>
      <c r="U30" s="11" t="n">
        <f aca="false">T30+1+_xlfn.ORG.OPENOFFICE.STYLE(IF(NOT(ISNA(MATCH(_xlfn.ORG.OPENOFFICE.CURRENT(),Holidays!$E$3:$E$33,0))),"Green",IF(NOT(ISNA(MATCH(_xlfn.ORG.OPENOFFICE.CURRENT(),Holidays!$G$3:$G$33,0))),"Magenta","Default")))</f>
        <v>40164</v>
      </c>
      <c r="V30" s="11" t="n">
        <f aca="false">U30+1+_xlfn.ORG.OPENOFFICE.STYLE(IF(NOT(ISNA(MATCH(_xlfn.ORG.OPENOFFICE.CURRENT(),Holidays!$E$3:$E$33,0))),"Green",IF(NOT(ISNA(MATCH(_xlfn.ORG.OPENOFFICE.CURRENT(),Holidays!$G$3:$G$33,0))),"Magenta","Default")))</f>
        <v>40165</v>
      </c>
      <c r="W30" s="11" t="n">
        <f aca="false">V30+1+_xlfn.ORG.OPENOFFICE.STYLE(IF(NOT(ISNA(MATCH(_xlfn.ORG.OPENOFFICE.CURRENT(),Holidays!$E$3:$E$33,0))),"Green",IF(NOT(ISNA(MATCH(_xlfn.ORG.OPENOFFICE.CURRENT(),Holidays!$G$3:$G$33,0))),"Magenta","Default")))</f>
        <v>40166</v>
      </c>
      <c r="X30" s="2"/>
      <c r="Y30" s="20"/>
      <c r="Z30" s="20"/>
      <c r="AA30" s="20"/>
    </row>
    <row r="31" customFormat="false" ht="13.4" hidden="false" customHeight="false" outlineLevel="0" collapsed="false">
      <c r="A31" s="11" t="n">
        <f aca="false">G30+1+_xlfn.ORG.OPENOFFICE.STYLE(IF(NOT(ISNA(MATCH(_xlfn.ORG.OPENOFFICE.CURRENT(),Holidays!$E$3:$E$33,0))),"Green",IF(NOT(ISNA(MATCH(_xlfn.ORG.OPENOFFICE.CURRENT(),Holidays!$G$3:$G$33,0))),"Magenta","Default")))</f>
        <v>40104</v>
      </c>
      <c r="B31" s="11" t="n">
        <f aca="false">A31+1+_xlfn.ORG.OPENOFFICE.STYLE(IF(NOT(ISNA(MATCH(_xlfn.ORG.OPENOFFICE.CURRENT(),Holidays!$E$3:$E$33,0))),"Green",IF(NOT(ISNA(MATCH(_xlfn.ORG.OPENOFFICE.CURRENT(),Holidays!$G$3:$G$33,0))),"Magenta","Default")))</f>
        <v>40105</v>
      </c>
      <c r="C31" s="11" t="n">
        <f aca="false">B31+1+_xlfn.ORG.OPENOFFICE.STYLE(IF(NOT(ISNA(MATCH(_xlfn.ORG.OPENOFFICE.CURRENT(),Holidays!$E$3:$E$33,0))),"Green",IF(NOT(ISNA(MATCH(_xlfn.ORG.OPENOFFICE.CURRENT(),Holidays!$G$3:$G$33,0))),"Magenta","Default")))</f>
        <v>40106</v>
      </c>
      <c r="D31" s="11" t="n">
        <f aca="false">C31+1+_xlfn.ORG.OPENOFFICE.STYLE(IF(NOT(ISNA(MATCH(_xlfn.ORG.OPENOFFICE.CURRENT(),Holidays!$E$3:$E$33,0))),"Green",IF(NOT(ISNA(MATCH(_xlfn.ORG.OPENOFFICE.CURRENT(),Holidays!$G$3:$G$33,0))),"Magenta","Default")))</f>
        <v>40107</v>
      </c>
      <c r="E31" s="11" t="n">
        <f aca="false">D31+1+_xlfn.ORG.OPENOFFICE.STYLE(IF(NOT(ISNA(MATCH(_xlfn.ORG.OPENOFFICE.CURRENT(),Holidays!$E$3:$E$33,0))),"Green",IF(NOT(ISNA(MATCH(_xlfn.ORG.OPENOFFICE.CURRENT(),Holidays!$G$3:$G$33,0))),"Magenta","Default")))</f>
        <v>40108</v>
      </c>
      <c r="F31" s="11" t="n">
        <f aca="false">E31+1+_xlfn.ORG.OPENOFFICE.STYLE(IF(NOT(ISNA(MATCH(_xlfn.ORG.OPENOFFICE.CURRENT(),Holidays!$E$3:$E$33,0))),"Green",IF(NOT(ISNA(MATCH(_xlfn.ORG.OPENOFFICE.CURRENT(),Holidays!$G$3:$G$33,0))),"Magenta","Default")))</f>
        <v>40109</v>
      </c>
      <c r="G31" s="11" t="n">
        <f aca="false">F31+1+_xlfn.ORG.OPENOFFICE.STYLE(IF(NOT(ISNA(MATCH(_xlfn.ORG.OPENOFFICE.CURRENT(),Holidays!$E$3:$E$33,0))),"Green",IF(NOT(ISNA(MATCH(_xlfn.ORG.OPENOFFICE.CURRENT(),Holidays!$G$3:$G$33,0))),"Magenta","Default")))</f>
        <v>40110</v>
      </c>
      <c r="H31" s="13"/>
      <c r="I31" s="11" t="n">
        <f aca="false">O30+1+_xlfn.ORG.OPENOFFICE.STYLE(IF(NOT(ISNA(MATCH(_xlfn.ORG.OPENOFFICE.CURRENT(),Holidays!$E$3:$E$33,0))),"Green",IF(NOT(ISNA(MATCH(_xlfn.ORG.OPENOFFICE.CURRENT(),Holidays!$G$3:$G$33,0))),"Magenta","Default")))</f>
        <v>40139</v>
      </c>
      <c r="J31" s="11" t="n">
        <f aca="false">I31+1+_xlfn.ORG.OPENOFFICE.STYLE(IF(NOT(ISNA(MATCH(_xlfn.ORG.OPENOFFICE.CURRENT(),Holidays!$E$3:$E$33,0))),"Green",IF(NOT(ISNA(MATCH(_xlfn.ORG.OPENOFFICE.CURRENT(),Holidays!$G$3:$G$33,0))),"Magenta","Default")))</f>
        <v>40140</v>
      </c>
      <c r="K31" s="11" t="n">
        <f aca="false">J31+1+_xlfn.ORG.OPENOFFICE.STYLE(IF(NOT(ISNA(MATCH(_xlfn.ORG.OPENOFFICE.CURRENT(),Holidays!$E$3:$E$33,0))),"Green",IF(NOT(ISNA(MATCH(_xlfn.ORG.OPENOFFICE.CURRENT(),Holidays!$G$3:$G$33,0))),"Magenta","Default")))</f>
        <v>40141</v>
      </c>
      <c r="L31" s="11" t="n">
        <f aca="false">K31+1+_xlfn.ORG.OPENOFFICE.STYLE(IF(NOT(ISNA(MATCH(_xlfn.ORG.OPENOFFICE.CURRENT(),Holidays!$E$3:$E$33,0))),"Green",IF(NOT(ISNA(MATCH(_xlfn.ORG.OPENOFFICE.CURRENT(),Holidays!$G$3:$G$33,0))),"Magenta","Default")))</f>
        <v>40142</v>
      </c>
      <c r="M31" s="12" t="n">
        <f aca="false">L31+1+_xlfn.ORG.OPENOFFICE.STYLE(IF(NOT(ISNA(MATCH(_xlfn.ORG.OPENOFFICE.CURRENT(),Holidays!$E$3:$E$33,0))),"Green",IF(NOT(ISNA(MATCH(_xlfn.ORG.OPENOFFICE.CURRENT(),Holidays!$G$3:$G$33,0))),"Magenta","Default")))</f>
        <v>40143</v>
      </c>
      <c r="N31" s="11" t="n">
        <f aca="false">M31+1+_xlfn.ORG.OPENOFFICE.STYLE(IF(NOT(ISNA(MATCH(_xlfn.ORG.OPENOFFICE.CURRENT(),Holidays!$E$3:$E$33,0))),"Green",IF(NOT(ISNA(MATCH(_xlfn.ORG.OPENOFFICE.CURRENT(),Holidays!$G$3:$G$33,0))),"Magenta","Default")))</f>
        <v>40144</v>
      </c>
      <c r="O31" s="11" t="n">
        <f aca="false">N31+1+_xlfn.ORG.OPENOFFICE.STYLE(IF(NOT(ISNA(MATCH(_xlfn.ORG.OPENOFFICE.CURRENT(),Holidays!$E$3:$E$33,0))),"Green",IF(NOT(ISNA(MATCH(_xlfn.ORG.OPENOFFICE.CURRENT(),Holidays!$G$3:$G$33,0))),"Magenta","Default")))</f>
        <v>40145</v>
      </c>
      <c r="P31" s="13"/>
      <c r="Q31" s="11" t="n">
        <f aca="false">W30+1+_xlfn.ORG.OPENOFFICE.STYLE(IF(NOT(ISNA(MATCH(_xlfn.ORG.OPENOFFICE.CURRENT(),Holidays!$E$3:$E$33,0))),"Green",IF(NOT(ISNA(MATCH(_xlfn.ORG.OPENOFFICE.CURRENT(),Holidays!$G$3:$G$33,0))),"Magenta","Default")))</f>
        <v>40167</v>
      </c>
      <c r="R31" s="11" t="n">
        <f aca="false">Q31+1+_xlfn.ORG.OPENOFFICE.STYLE(IF(NOT(ISNA(MATCH(_xlfn.ORG.OPENOFFICE.CURRENT(),Holidays!$E$3:$E$33,0))),"Green",IF(NOT(ISNA(MATCH(_xlfn.ORG.OPENOFFICE.CURRENT(),Holidays!$G$3:$G$33,0))),"Magenta","Default")))</f>
        <v>40168</v>
      </c>
      <c r="S31" s="11" t="n">
        <f aca="false">R31+1+_xlfn.ORG.OPENOFFICE.STYLE(IF(NOT(ISNA(MATCH(_xlfn.ORG.OPENOFFICE.CURRENT(),Holidays!$E$3:$E$33,0))),"Green",IF(NOT(ISNA(MATCH(_xlfn.ORG.OPENOFFICE.CURRENT(),Holidays!$G$3:$G$33,0))),"Magenta","Default")))</f>
        <v>40169</v>
      </c>
      <c r="T31" s="11" t="n">
        <f aca="false">S31+1+_xlfn.ORG.OPENOFFICE.STYLE(IF(NOT(ISNA(MATCH(_xlfn.ORG.OPENOFFICE.CURRENT(),Holidays!$E$3:$E$33,0))),"Green",IF(NOT(ISNA(MATCH(_xlfn.ORG.OPENOFFICE.CURRENT(),Holidays!$G$3:$G$33,0))),"Magenta","Default")))</f>
        <v>40170</v>
      </c>
      <c r="U31" s="11" t="n">
        <f aca="false">T31+1+_xlfn.ORG.OPENOFFICE.STYLE(IF(NOT(ISNA(MATCH(_xlfn.ORG.OPENOFFICE.CURRENT(),Holidays!$E$3:$E$33,0))),"Green",IF(NOT(ISNA(MATCH(_xlfn.ORG.OPENOFFICE.CURRENT(),Holidays!$G$3:$G$33,0))),"Magenta","Default")))</f>
        <v>40171</v>
      </c>
      <c r="V31" s="12" t="n">
        <f aca="false">U31+1+_xlfn.ORG.OPENOFFICE.STYLE(IF(NOT(ISNA(MATCH(_xlfn.ORG.OPENOFFICE.CURRENT(),Holidays!$E$3:$E$33,0))),"Green",IF(NOT(ISNA(MATCH(_xlfn.ORG.OPENOFFICE.CURRENT(),Holidays!$G$3:$G$33,0))),"Magenta","Default")))</f>
        <v>40172</v>
      </c>
      <c r="W31" s="11" t="n">
        <f aca="false">V31+1+_xlfn.ORG.OPENOFFICE.STYLE(IF(NOT(ISNA(MATCH(_xlfn.ORG.OPENOFFICE.CURRENT(),Holidays!$E$3:$E$33,0))),"Green",IF(NOT(ISNA(MATCH(_xlfn.ORG.OPENOFFICE.CURRENT(),Holidays!$G$3:$G$33,0))),"Magenta","Default")))</f>
        <v>40173</v>
      </c>
      <c r="X31" s="2"/>
      <c r="Y31" s="20"/>
      <c r="Z31" s="20"/>
      <c r="AA31" s="20"/>
    </row>
    <row r="32" customFormat="false" ht="13.4" hidden="false" customHeight="false" outlineLevel="0" collapsed="false">
      <c r="A32" s="11" t="n">
        <f aca="false">IF(MONTH(A30+14)=MONTH(A30), A30+14+_xlfn.ORG.OPENOFFICE.STYLE(IF(NOT(ISNA(MATCH(_xlfn.ORG.OPENOFFICE.CURRENT(),Holidays!$E$3:$E$33,0))),"Green",IF(NOT(ISNA(MATCH(_xlfn.ORG.OPENOFFICE.CURRENT(),Holidays!$G$3:$G$33,0))),"Magenta","Default"))), ""&amp;T(_xlfn.ORG.OPENOFFICE.STYLE("Default")))</f>
        <v>40111</v>
      </c>
      <c r="B32" s="11" t="n">
        <f aca="false">IF(MONTH(B30+14)=MONTH(B30), B30+14+_xlfn.ORG.OPENOFFICE.STYLE(IF(NOT(ISNA(MATCH(_xlfn.ORG.OPENOFFICE.CURRENT(),Holidays!$E$3:$E$33,0))),"Green",IF(NOT(ISNA(MATCH(_xlfn.ORG.OPENOFFICE.CURRENT(),Holidays!$G$3:$G$33,0))),"Magenta","Default"))), ""&amp;T(_xlfn.ORG.OPENOFFICE.STYLE("Default")))</f>
        <v>40112</v>
      </c>
      <c r="C32" s="11" t="n">
        <f aca="false">IF(MONTH(C30+14)=MONTH(C30), C30+14+_xlfn.ORG.OPENOFFICE.STYLE(IF(NOT(ISNA(MATCH(_xlfn.ORG.OPENOFFICE.CURRENT(),Holidays!$E$3:$E$33,0))),"Green",IF(NOT(ISNA(MATCH(_xlfn.ORG.OPENOFFICE.CURRENT(),Holidays!$G$3:$G$33,0))),"Magenta","Default"))), ""&amp;T(_xlfn.ORG.OPENOFFICE.STYLE("Default")))</f>
        <v>40113</v>
      </c>
      <c r="D32" s="11" t="n">
        <f aca="false">IF(MONTH(D30+14)=MONTH(D30), D30+14+_xlfn.ORG.OPENOFFICE.STYLE(IF(NOT(ISNA(MATCH(_xlfn.ORG.OPENOFFICE.CURRENT(),Holidays!$E$3:$E$33,0))),"Green",IF(NOT(ISNA(MATCH(_xlfn.ORG.OPENOFFICE.CURRENT(),Holidays!$G$3:$G$33,0))),"Magenta","Default"))), ""&amp;T(_xlfn.ORG.OPENOFFICE.STYLE("Default")))</f>
        <v>40114</v>
      </c>
      <c r="E32" s="11" t="n">
        <f aca="false">IF(MONTH(E30+14)=MONTH(E30), E30+14+_xlfn.ORG.OPENOFFICE.STYLE(IF(NOT(ISNA(MATCH(_xlfn.ORG.OPENOFFICE.CURRENT(),Holidays!$E$3:$E$33,0))),"Green",IF(NOT(ISNA(MATCH(_xlfn.ORG.OPENOFFICE.CURRENT(),Holidays!$G$3:$G$33,0))),"Magenta","Default"))), ""&amp;T(_xlfn.ORG.OPENOFFICE.STYLE("Default")))</f>
        <v>40115</v>
      </c>
      <c r="F32" s="11" t="n">
        <f aca="false">IF(MONTH(F30+14)=MONTH(F30), F30+14+_xlfn.ORG.OPENOFFICE.STYLE(IF(NOT(ISNA(MATCH(_xlfn.ORG.OPENOFFICE.CURRENT(),Holidays!$E$3:$E$33,0))),"Green",IF(NOT(ISNA(MATCH(_xlfn.ORG.OPENOFFICE.CURRENT(),Holidays!$G$3:$G$33,0))),"Magenta","Default"))), ""&amp;T(_xlfn.ORG.OPENOFFICE.STYLE("Default")))</f>
        <v>40116</v>
      </c>
      <c r="G32" s="15" t="n">
        <f aca="false">IF(MONTH(G30+14)=MONTH(G30), G30+14+_xlfn.ORG.OPENOFFICE.STYLE(IF(NOT(ISNA(MATCH(_xlfn.ORG.OPENOFFICE.CURRENT(),Holidays!$E$3:$E$33,0))),"Green",IF(NOT(ISNA(MATCH(_xlfn.ORG.OPENOFFICE.CURRENT(),Holidays!$G$3:$G$33,0))),"Magenta","Default"))), ""&amp;T(_xlfn.ORG.OPENOFFICE.STYLE("Default")))</f>
        <v>40117</v>
      </c>
      <c r="H32" s="13"/>
      <c r="I32" s="11" t="n">
        <f aca="false">IF(MONTH(I30+14)=MONTH(I30), I30+14+_xlfn.ORG.OPENOFFICE.STYLE(IF(NOT(ISNA(MATCH(_xlfn.ORG.OPENOFFICE.CURRENT(),Holidays!$E$3:$E$33,0))),"Green",IF(NOT(ISNA(MATCH(_xlfn.ORG.OPENOFFICE.CURRENT(),Holidays!$G$3:$G$33,0))),"Magenta","Default"))), ""&amp;T(_xlfn.ORG.OPENOFFICE.STYLE("Default")))</f>
        <v>40146</v>
      </c>
      <c r="J32" s="11" t="n">
        <f aca="false">IF(MONTH(J30+14)=MONTH(J30), J30+14+_xlfn.ORG.OPENOFFICE.STYLE(IF(NOT(ISNA(MATCH(_xlfn.ORG.OPENOFFICE.CURRENT(),Holidays!$E$3:$E$33,0))),"Green",IF(NOT(ISNA(MATCH(_xlfn.ORG.OPENOFFICE.CURRENT(),Holidays!$G$3:$G$33,0))),"Magenta","Default"))), ""&amp;T(_xlfn.ORG.OPENOFFICE.STYLE("Default")))</f>
        <v>40147</v>
      </c>
      <c r="K32" s="11" t="str">
        <f aca="false">IF(MONTH(K30+14)=MONTH(K30), K30+14+_xlfn.ORG.OPENOFFICE.STYLE(IF(NOT(ISNA(MATCH(_xlfn.ORG.OPENOFFICE.CURRENT(),Holidays!$E$3:$E$33,0))),"Green",IF(NOT(ISNA(MATCH(_xlfn.ORG.OPENOFFICE.CURRENT(),Holidays!$G$3:$G$33,0))),"Magenta","Default"))), ""&amp;T(_xlfn.ORG.OPENOFFICE.STYLE("Default")))</f>
        <v/>
      </c>
      <c r="L32" s="11" t="str">
        <f aca="false">IF(MONTH(L30+14)=MONTH(L30), L30+14+_xlfn.ORG.OPENOFFICE.STYLE(IF(NOT(ISNA(MATCH(_xlfn.ORG.OPENOFFICE.CURRENT(),Holidays!$E$3:$E$33,0))),"Green",IF(NOT(ISNA(MATCH(_xlfn.ORG.OPENOFFICE.CURRENT(),Holidays!$G$3:$G$33,0))),"Magenta","Default"))), ""&amp;T(_xlfn.ORG.OPENOFFICE.STYLE("Default")))</f>
        <v/>
      </c>
      <c r="M32" s="11" t="str">
        <f aca="false">IF(MONTH(M30+14)=MONTH(M30), M30+14+_xlfn.ORG.OPENOFFICE.STYLE(IF(NOT(ISNA(MATCH(_xlfn.ORG.OPENOFFICE.CURRENT(),Holidays!$E$3:$E$33,0))),"Green",IF(NOT(ISNA(MATCH(_xlfn.ORG.OPENOFFICE.CURRENT(),Holidays!$G$3:$G$33,0))),"Magenta","Default"))), ""&amp;T(_xlfn.ORG.OPENOFFICE.STYLE("Default")))</f>
        <v/>
      </c>
      <c r="N32" s="11" t="str">
        <f aca="false">IF(MONTH(N30+14)=MONTH(N30), N30+14+_xlfn.ORG.OPENOFFICE.STYLE(IF(NOT(ISNA(MATCH(_xlfn.ORG.OPENOFFICE.CURRENT(),Holidays!$E$3:$E$33,0))),"Green",IF(NOT(ISNA(MATCH(_xlfn.ORG.OPENOFFICE.CURRENT(),Holidays!$G$3:$G$33,0))),"Magenta","Default"))), ""&amp;T(_xlfn.ORG.OPENOFFICE.STYLE("Default")))</f>
        <v/>
      </c>
      <c r="O32" s="11" t="str">
        <f aca="false">IF(MONTH(O30+14)=MONTH(O30), O30+14+_xlfn.ORG.OPENOFFICE.STYLE(IF(NOT(ISNA(MATCH(_xlfn.ORG.OPENOFFICE.CURRENT(),Holidays!$E$3:$E$33,0))),"Green",IF(NOT(ISNA(MATCH(_xlfn.ORG.OPENOFFICE.CURRENT(),Holidays!$G$3:$G$33,0))),"Magenta","Default"))), ""&amp;T(_xlfn.ORG.OPENOFFICE.STYLE("Default")))</f>
        <v/>
      </c>
      <c r="P32" s="13"/>
      <c r="Q32" s="11" t="n">
        <f aca="false">IF(MONTH(Q30+14)=MONTH(Q30), Q30+14+_xlfn.ORG.OPENOFFICE.STYLE(IF(NOT(ISNA(MATCH(_xlfn.ORG.OPENOFFICE.CURRENT(),Holidays!$E$3:$E$33,0))),"Green",IF(NOT(ISNA(MATCH(_xlfn.ORG.OPENOFFICE.CURRENT(),Holidays!$G$3:$G$33,0))),"Magenta","Default"))), ""&amp;T(_xlfn.ORG.OPENOFFICE.STYLE("Default")))</f>
        <v>40174</v>
      </c>
      <c r="R32" s="11" t="n">
        <f aca="false">IF(MONTH(R30+14)=MONTH(R30), R30+14+_xlfn.ORG.OPENOFFICE.STYLE(IF(NOT(ISNA(MATCH(_xlfn.ORG.OPENOFFICE.CURRENT(),Holidays!$E$3:$E$33,0))),"Green",IF(NOT(ISNA(MATCH(_xlfn.ORG.OPENOFFICE.CURRENT(),Holidays!$G$3:$G$33,0))),"Magenta","Default"))), ""&amp;T(_xlfn.ORG.OPENOFFICE.STYLE("Default")))</f>
        <v>40175</v>
      </c>
      <c r="S32" s="11" t="n">
        <f aca="false">IF(MONTH(S30+14)=MONTH(S30), S30+14+_xlfn.ORG.OPENOFFICE.STYLE(IF(NOT(ISNA(MATCH(_xlfn.ORG.OPENOFFICE.CURRENT(),Holidays!$E$3:$E$33,0))),"Green",IF(NOT(ISNA(MATCH(_xlfn.ORG.OPENOFFICE.CURRENT(),Holidays!$G$3:$G$33,0))),"Magenta","Default"))), ""&amp;T(_xlfn.ORG.OPENOFFICE.STYLE("Default")))</f>
        <v>40176</v>
      </c>
      <c r="T32" s="11" t="n">
        <f aca="false">IF(MONTH(T30+14)=MONTH(T30), T30+14+_xlfn.ORG.OPENOFFICE.STYLE(IF(NOT(ISNA(MATCH(_xlfn.ORG.OPENOFFICE.CURRENT(),Holidays!$E$3:$E$33,0))),"Green",IF(NOT(ISNA(MATCH(_xlfn.ORG.OPENOFFICE.CURRENT(),Holidays!$G$3:$G$33,0))),"Magenta","Default"))), ""&amp;T(_xlfn.ORG.OPENOFFICE.STYLE("Default")))</f>
        <v>40177</v>
      </c>
      <c r="U32" s="15" t="n">
        <f aca="false">IF(MONTH(U30+14)=MONTH(U30), U30+14+_xlfn.ORG.OPENOFFICE.STYLE(IF(NOT(ISNA(MATCH(_xlfn.ORG.OPENOFFICE.CURRENT(),Holidays!$E$3:$E$33,0))),"Green",IF(NOT(ISNA(MATCH(_xlfn.ORG.OPENOFFICE.CURRENT(),Holidays!$G$3:$G$33,0))),"Magenta","Default"))), ""&amp;T(_xlfn.ORG.OPENOFFICE.STYLE("Default")))</f>
        <v>40178</v>
      </c>
      <c r="V32" s="11" t="str">
        <f aca="false">IF(MONTH(V30+14)=MONTH(V30), V30+14+_xlfn.ORG.OPENOFFICE.STYLE(IF(NOT(ISNA(MATCH(_xlfn.ORG.OPENOFFICE.CURRENT(),Holidays!$E$3:$E$33,0))),"Green",IF(NOT(ISNA(MATCH(_xlfn.ORG.OPENOFFICE.CURRENT(),Holidays!$G$3:$G$33,0))),"Magenta","Default"))), ""&amp;T(_xlfn.ORG.OPENOFFICE.STYLE("Default")))</f>
        <v/>
      </c>
      <c r="W32" s="11" t="str">
        <f aca="false">IF(MONTH(W30+14)=MONTH(W30), W30+14+_xlfn.ORG.OPENOFFICE.STYLE(IF(NOT(ISNA(MATCH(_xlfn.ORG.OPENOFFICE.CURRENT(),Holidays!$E$3:$E$33,0))),"Green",IF(NOT(ISNA(MATCH(_xlfn.ORG.OPENOFFICE.CURRENT(),Holidays!$G$3:$G$33,0))),"Magenta","Default"))), ""&amp;T(_xlfn.ORG.OPENOFFICE.STYLE("Default")))</f>
        <v/>
      </c>
      <c r="X32" s="2"/>
      <c r="Y32" s="20"/>
      <c r="Z32" s="20"/>
      <c r="AA32" s="20"/>
    </row>
    <row r="33" customFormat="false" ht="12.85" hidden="false" customHeight="false" outlineLevel="0" collapsed="false">
      <c r="A33" s="11" t="str">
        <f aca="false">IF(MONTH(A31+14)=MONTH(A31), A31+14+_xlfn.ORG.OPENOFFICE.STYLE(IF(NOT(ISNA(MATCH(_xlfn.ORG.OPENOFFICE.CURRENT(),Holidays!$E$3:$E$33,0))),"Green",IF(NOT(ISNA(MATCH(_xlfn.ORG.OPENOFFICE.CURRENT(),Holidays!$G$3:$G$33,0))),"Magenta","Default"))), ""&amp;T(_xlfn.ORG.OPENOFFICE.STYLE("Default")))</f>
        <v/>
      </c>
      <c r="B33" s="11" t="str">
        <f aca="false">IF(MONTH(B31+14)=MONTH(B31), B31+14+_xlfn.ORG.OPENOFFICE.STYLE(IF(NOT(ISNA(MATCH(_xlfn.ORG.OPENOFFICE.CURRENT(),Holidays!$E$3:$E$33,0))),"Green",IF(NOT(ISNA(MATCH(_xlfn.ORG.OPENOFFICE.CURRENT(),Holidays!$G$3:$G$33,0))),"Magenta","Default"))), ""&amp;T(_xlfn.ORG.OPENOFFICE.STYLE("Default")))</f>
        <v/>
      </c>
      <c r="C33" s="11" t="str">
        <f aca="false">IF(MONTH(C31+14)=MONTH(C31), C31+14+_xlfn.ORG.OPENOFFICE.STYLE(IF(NOT(ISNA(MATCH(_xlfn.ORG.OPENOFFICE.CURRENT(),Holidays!$E$3:$E$33,0))),"Green",IF(NOT(ISNA(MATCH(_xlfn.ORG.OPENOFFICE.CURRENT(),Holidays!$G$3:$G$33,0))),"Magenta","Default"))), ""&amp;T(_xlfn.ORG.OPENOFFICE.STYLE("Default")))</f>
        <v/>
      </c>
      <c r="D33" s="11" t="str">
        <f aca="false">IF(MONTH(D31+14)=MONTH(D31), D31+14+_xlfn.ORG.OPENOFFICE.STYLE(IF(NOT(ISNA(MATCH(_xlfn.ORG.OPENOFFICE.CURRENT(),Holidays!$E$3:$E$33,0))),"Green",IF(NOT(ISNA(MATCH(_xlfn.ORG.OPENOFFICE.CURRENT(),Holidays!$G$3:$G$33,0))),"Magenta","Default"))), ""&amp;T(_xlfn.ORG.OPENOFFICE.STYLE("Default")))</f>
        <v/>
      </c>
      <c r="E33" s="11" t="str">
        <f aca="false">IF(MONTH(E31+14)=MONTH(E31), E31+14+_xlfn.ORG.OPENOFFICE.STYLE(IF(NOT(ISNA(MATCH(_xlfn.ORG.OPENOFFICE.CURRENT(),Holidays!$E$3:$E$33,0))),"Green",IF(NOT(ISNA(MATCH(_xlfn.ORG.OPENOFFICE.CURRENT(),Holidays!$G$3:$G$33,0))),"Magenta","Default"))), ""&amp;T(_xlfn.ORG.OPENOFFICE.STYLE("Default")))</f>
        <v/>
      </c>
      <c r="F33" s="11" t="str">
        <f aca="false">IF(MONTH(F31+14)=MONTH(F31), F31+14+_xlfn.ORG.OPENOFFICE.STYLE(IF(NOT(ISNA(MATCH(_xlfn.ORG.OPENOFFICE.CURRENT(),Holidays!$E$3:$E$33,0))),"Green",IF(NOT(ISNA(MATCH(_xlfn.ORG.OPENOFFICE.CURRENT(),Holidays!$G$3:$G$33,0))),"Magenta","Default"))), ""&amp;T(_xlfn.ORG.OPENOFFICE.STYLE("Default")))</f>
        <v/>
      </c>
      <c r="G33" s="11" t="str">
        <f aca="false">IF(MONTH(G31+14)=MONTH(G31), G31+14+_xlfn.ORG.OPENOFFICE.STYLE(IF(NOT(ISNA(MATCH(_xlfn.ORG.OPENOFFICE.CURRENT(),Holidays!$E$3:$E$33,0))),"Green",IF(NOT(ISNA(MATCH(_xlfn.ORG.OPENOFFICE.CURRENT(),Holidays!$G$3:$G$33,0))),"Magenta","Default"))), ""&amp;T(_xlfn.ORG.OPENOFFICE.STYLE("Default")))</f>
        <v/>
      </c>
      <c r="H33" s="13"/>
      <c r="I33" s="11" t="str">
        <f aca="false">IF(MONTH(I31+14)=MONTH(I31), I31+14+_xlfn.ORG.OPENOFFICE.STYLE(IF(NOT(ISNA(MATCH(_xlfn.ORG.OPENOFFICE.CURRENT(),Holidays!$E$3:$E$33,0))),"Green",IF(NOT(ISNA(MATCH(_xlfn.ORG.OPENOFFICE.CURRENT(),Holidays!$G$3:$G$33,0))),"Magenta","Default"))), ""&amp;T(_xlfn.ORG.OPENOFFICE.STYLE("Default")))</f>
        <v/>
      </c>
      <c r="J33" s="11" t="str">
        <f aca="false">IF(MONTH(J31+14)=MONTH(J31), J31+14+_xlfn.ORG.OPENOFFICE.STYLE(IF(NOT(ISNA(MATCH(_xlfn.ORG.OPENOFFICE.CURRENT(),Holidays!$E$3:$E$33,0))),"Green",IF(NOT(ISNA(MATCH(_xlfn.ORG.OPENOFFICE.CURRENT(),Holidays!$G$3:$G$33,0))),"Magenta","Default"))), ""&amp;T(_xlfn.ORG.OPENOFFICE.STYLE("Default")))</f>
        <v/>
      </c>
      <c r="K33" s="11" t="str">
        <f aca="false">IF(MONTH(K31+14)=MONTH(K31), K31+14+_xlfn.ORG.OPENOFFICE.STYLE(IF(NOT(ISNA(MATCH(_xlfn.ORG.OPENOFFICE.CURRENT(),Holidays!$E$3:$E$33,0))),"Green",IF(NOT(ISNA(MATCH(_xlfn.ORG.OPENOFFICE.CURRENT(),Holidays!$G$3:$G$33,0))),"Magenta","Default"))), ""&amp;T(_xlfn.ORG.OPENOFFICE.STYLE("Default")))</f>
        <v/>
      </c>
      <c r="L33" s="11" t="str">
        <f aca="false">IF(MONTH(L31+14)=MONTH(L31), L31+14+_xlfn.ORG.OPENOFFICE.STYLE(IF(NOT(ISNA(MATCH(_xlfn.ORG.OPENOFFICE.CURRENT(),Holidays!$E$3:$E$33,0))),"Green",IF(NOT(ISNA(MATCH(_xlfn.ORG.OPENOFFICE.CURRENT(),Holidays!$G$3:$G$33,0))),"Magenta","Default"))), ""&amp;T(_xlfn.ORG.OPENOFFICE.STYLE("Default")))</f>
        <v/>
      </c>
      <c r="M33" s="11" t="str">
        <f aca="false">IF(MONTH(M31+14)=MONTH(M31), M31+14+_xlfn.ORG.OPENOFFICE.STYLE(IF(NOT(ISNA(MATCH(_xlfn.ORG.OPENOFFICE.CURRENT(),Holidays!$E$3:$E$33,0))),"Green",IF(NOT(ISNA(MATCH(_xlfn.ORG.OPENOFFICE.CURRENT(),Holidays!$G$3:$G$33,0))),"Magenta","Default"))), ""&amp;T(_xlfn.ORG.OPENOFFICE.STYLE("Default")))</f>
        <v/>
      </c>
      <c r="N33" s="11" t="str">
        <f aca="false">IF(MONTH(N31+14)=MONTH(N31), N31+14+_xlfn.ORG.OPENOFFICE.STYLE(IF(NOT(ISNA(MATCH(_xlfn.ORG.OPENOFFICE.CURRENT(),Holidays!$E$3:$E$33,0))),"Green",IF(NOT(ISNA(MATCH(_xlfn.ORG.OPENOFFICE.CURRENT(),Holidays!$G$3:$G$33,0))),"Magenta","Default"))), ""&amp;T(_xlfn.ORG.OPENOFFICE.STYLE("Default")))</f>
        <v/>
      </c>
      <c r="O33" s="11" t="str">
        <f aca="false">IF(MONTH(O31+14)=MONTH(O31), O31+14+_xlfn.ORG.OPENOFFICE.STYLE(IF(NOT(ISNA(MATCH(_xlfn.ORG.OPENOFFICE.CURRENT(),Holidays!$E$3:$E$33,0))),"Green",IF(NOT(ISNA(MATCH(_xlfn.ORG.OPENOFFICE.CURRENT(),Holidays!$G$3:$G$33,0))),"Magenta","Default"))), ""&amp;T(_xlfn.ORG.OPENOFFICE.STYLE("Default")))</f>
        <v/>
      </c>
      <c r="P33" s="13"/>
      <c r="Q33" s="11" t="str">
        <f aca="false">IF(MONTH(Q31+14)=MONTH(Q31), Q31+14+_xlfn.ORG.OPENOFFICE.STYLE(IF(NOT(ISNA(MATCH(_xlfn.ORG.OPENOFFICE.CURRENT(),Holidays!$E$3:$E$33,0))),"Green",IF(NOT(ISNA(MATCH(_xlfn.ORG.OPENOFFICE.CURRENT(),Holidays!$G$3:$G$33,0))),"Magenta","Default"))), ""&amp;T(_xlfn.ORG.OPENOFFICE.STYLE("Default")))</f>
        <v/>
      </c>
      <c r="R33" s="11" t="str">
        <f aca="false">IF(MONTH(R31+14)=MONTH(R31), R31+14+_xlfn.ORG.OPENOFFICE.STYLE(IF(NOT(ISNA(MATCH(_xlfn.ORG.OPENOFFICE.CURRENT(),Holidays!$E$3:$E$33,0))),"Green",IF(NOT(ISNA(MATCH(_xlfn.ORG.OPENOFFICE.CURRENT(),Holidays!$G$3:$G$33,0))),"Magenta","Default"))), ""&amp;T(_xlfn.ORG.OPENOFFICE.STYLE("Default")))</f>
        <v/>
      </c>
      <c r="S33" s="11" t="str">
        <f aca="false">IF(MONTH(S31+14)=MONTH(S31), S31+14+_xlfn.ORG.OPENOFFICE.STYLE(IF(NOT(ISNA(MATCH(_xlfn.ORG.OPENOFFICE.CURRENT(),Holidays!$E$3:$E$33,0))),"Green",IF(NOT(ISNA(MATCH(_xlfn.ORG.OPENOFFICE.CURRENT(),Holidays!$G$3:$G$33,0))),"Magenta","Default"))), ""&amp;T(_xlfn.ORG.OPENOFFICE.STYLE("Default")))</f>
        <v/>
      </c>
      <c r="T33" s="11" t="str">
        <f aca="false">IF(MONTH(T31+14)=MONTH(T31), T31+14+_xlfn.ORG.OPENOFFICE.STYLE(IF(NOT(ISNA(MATCH(_xlfn.ORG.OPENOFFICE.CURRENT(),Holidays!$E$3:$E$33,0))),"Green",IF(NOT(ISNA(MATCH(_xlfn.ORG.OPENOFFICE.CURRENT(),Holidays!$G$3:$G$33,0))),"Magenta","Default"))), ""&amp;T(_xlfn.ORG.OPENOFFICE.STYLE("Default")))</f>
        <v/>
      </c>
      <c r="U33" s="11" t="str">
        <f aca="false">IF(MONTH(U31+14)=MONTH(U31), U31+14+_xlfn.ORG.OPENOFFICE.STYLE(IF(NOT(ISNA(MATCH(_xlfn.ORG.OPENOFFICE.CURRENT(),Holidays!$E$3:$E$33,0))),"Green",IF(NOT(ISNA(MATCH(_xlfn.ORG.OPENOFFICE.CURRENT(),Holidays!$G$3:$G$33,0))),"Magenta","Default"))), ""&amp;T(_xlfn.ORG.OPENOFFICE.STYLE("Default")))</f>
        <v/>
      </c>
      <c r="V33" s="11" t="str">
        <f aca="false">IF(MONTH(V31+14)=MONTH(V31), V31+14+_xlfn.ORG.OPENOFFICE.STYLE(IF(NOT(ISNA(MATCH(_xlfn.ORG.OPENOFFICE.CURRENT(),Holidays!$E$3:$E$33,0))),"Green",IF(NOT(ISNA(MATCH(_xlfn.ORG.OPENOFFICE.CURRENT(),Holidays!$G$3:$G$33,0))),"Magenta","Default"))), ""&amp;T(_xlfn.ORG.OPENOFFICE.STYLE("Default")))</f>
        <v/>
      </c>
      <c r="W33" s="11" t="str">
        <f aca="false">IF(MONTH(W31+14)=MONTH(W31), W31+14+_xlfn.ORG.OPENOFFICE.STYLE(IF(NOT(ISNA(MATCH(_xlfn.ORG.OPENOFFICE.CURRENT(),Holidays!$E$3:$E$33,0))),"Green",IF(NOT(ISNA(MATCH(_xlfn.ORG.OPENOFFICE.CURRENT(),Holidays!$G$3:$G$33,0))),"Magenta","Default"))), ""&amp;T(_xlfn.ORG.OPENOFFICE.STYLE("Default")))</f>
        <v/>
      </c>
      <c r="X33" s="2"/>
      <c r="Y33" s="20"/>
      <c r="Z33" s="20"/>
      <c r="AA33" s="20"/>
    </row>
    <row r="34" customFormat="false" ht="12.85" hidden="false" customHeight="false" outlineLevel="0" collapsed="false">
      <c r="A34" s="21"/>
      <c r="B34" s="21"/>
      <c r="C34" s="21"/>
      <c r="D34" s="21"/>
      <c r="E34" s="21"/>
      <c r="F34" s="21"/>
      <c r="G34" s="21"/>
      <c r="H34" s="21"/>
      <c r="I34" s="21"/>
      <c r="J34" s="21"/>
      <c r="K34" s="21"/>
      <c r="L34" s="21"/>
      <c r="M34" s="21"/>
      <c r="N34" s="21"/>
      <c r="O34" s="21"/>
      <c r="P34" s="21"/>
      <c r="Q34" s="21"/>
      <c r="R34" s="21"/>
      <c r="S34" s="21"/>
      <c r="T34" s="21"/>
      <c r="U34" s="21"/>
      <c r="V34" s="21"/>
      <c r="W34" s="21"/>
    </row>
  </sheetData>
  <sheetProtection sheet="true" objects="true" scenarios="true"/>
  <mergeCells count="14">
    <mergeCell ref="A1:W1"/>
    <mergeCell ref="Y1:Z1"/>
    <mergeCell ref="A2:G2"/>
    <mergeCell ref="I2:O2"/>
    <mergeCell ref="Q2:W2"/>
    <mergeCell ref="A10:G10"/>
    <mergeCell ref="I10:O10"/>
    <mergeCell ref="Q10:W10"/>
    <mergeCell ref="A18:G18"/>
    <mergeCell ref="I18:O18"/>
    <mergeCell ref="Q18:W18"/>
    <mergeCell ref="A26:G26"/>
    <mergeCell ref="I26:O26"/>
    <mergeCell ref="Q26:W26"/>
  </mergeCells>
  <conditionalFormatting sqref="Y5">
    <cfRule type="expression" priority="2" aboveAverage="0" equalAverage="0" bottom="0" percent="0" rank="0" text="" dxfId="0">
      <formula>TRUE()</formula>
    </cfRule>
  </conditionalFormatting>
  <conditionalFormatting sqref="Y7">
    <cfRule type="expression" priority="3" aboveAverage="0" equalAverage="0" bottom="0" percent="0" rank="0" text="" dxfId="1">
      <formula>TRUE()</formula>
    </cfRule>
  </conditionalFormatting>
  <conditionalFormatting sqref="Y9">
    <cfRule type="expression" priority="4" aboveAverage="0" equalAverage="0" bottom="0" percent="0" rank="0" text="" dxfId="2">
      <formula>TRUE()</formula>
    </cfRule>
  </conditionalFormatting>
  <conditionalFormatting sqref="Y11">
    <cfRule type="expression" priority="5" aboveAverage="0" equalAverage="0" bottom="0" percent="0" rank="0" text="" dxfId="3">
      <formula>TRUE()</formula>
    </cfRule>
  </conditionalFormatting>
  <conditionalFormatting sqref="Z3">
    <cfRule type="expression" priority="6" aboveAverage="0" equalAverage="0" bottom="0" percent="0" rank="0" text="" dxfId="4">
      <formula>TRUE()</formula>
    </cfRule>
  </conditionalFormatting>
  <conditionalFormatting sqref="Q12:W17 I20:O25 I4:O9 A4:G9 Q4:W9 A12:G17 I12:O17 A20:G25 Q20:W25 I28:O33 Q28:W33 A28:G33">
    <cfRule type="expression" priority="7" aboveAverage="0" equalAverage="0" bottom="0" percent="0" rank="0" text="" dxfId="4">
      <formula>TODAY()=A4</formula>
    </cfRule>
    <cfRule type="expression" priority="8" aboveAverage="0" equalAverage="0" bottom="0" percent="0" rank="0" text="" dxfId="0">
      <formula>MATCH(A4,Holidays!$A$3:$A$33,0)</formula>
    </cfRule>
    <cfRule type="expression" priority="9" aboveAverage="0" equalAverage="0" bottom="0" percent="0" rank="0" text="" dxfId="1">
      <formula>MATCH(A4,Holidays!$C$3:$C$33,0)</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L3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false" hidden="false" outlineLevel="0" max="1" min="1" style="0" width="11.57"/>
    <col collapsed="false" customWidth="true" hidden="false" outlineLevel="0" max="2" min="2" style="0" width="20.73"/>
    <col collapsed="false" customWidth="false" hidden="false" outlineLevel="0" max="3" min="3" style="0" width="11.57"/>
    <col collapsed="false" customWidth="true" hidden="false" outlineLevel="0" max="4" min="4" style="0" width="20.73"/>
    <col collapsed="false" customWidth="false" hidden="false" outlineLevel="0" max="5" min="5" style="0" width="11.57"/>
    <col collapsed="false" customWidth="true" hidden="false" outlineLevel="0" max="6" min="6" style="0" width="20.73"/>
    <col collapsed="false" customWidth="false" hidden="false" outlineLevel="0" max="7" min="7" style="0" width="11.57"/>
    <col collapsed="false" customWidth="true" hidden="false" outlineLevel="0" max="8" min="8" style="0" width="20.73"/>
    <col collapsed="false" customWidth="false" hidden="false" outlineLevel="0" max="12" min="9" style="0" width="11.57"/>
    <col collapsed="false" customWidth="false" hidden="false" outlineLevel="0" max="1025" min="13" style="0" width="11.52"/>
  </cols>
  <sheetData>
    <row r="1" customFormat="false" ht="15.25" hidden="false" customHeight="false" outlineLevel="0" collapsed="false">
      <c r="A1" s="22" t="n">
        <f aca="false">Year!$A$1</f>
        <v>2009</v>
      </c>
      <c r="B1" s="22"/>
      <c r="C1" s="22"/>
      <c r="D1" s="22"/>
      <c r="E1" s="22"/>
      <c r="F1" s="22"/>
      <c r="G1" s="23" t="n">
        <f aca="true">TODAY()+_xlfn.ORG.OPENOFFICE.STYLE("Blue")</f>
        <v>45173</v>
      </c>
      <c r="H1" s="9" t="str">
        <f aca="false">"Today"&amp;T(_xlfn.ORG.OPENOFFICE.STYLE("Blue"))</f>
        <v>Today</v>
      </c>
      <c r="I1" s="20"/>
      <c r="J1" s="20"/>
      <c r="K1" s="20"/>
      <c r="L1" s="20"/>
    </row>
    <row r="2" customFormat="false" ht="12.85" hidden="false" customHeight="false" outlineLevel="0" collapsed="false">
      <c r="A2" s="24" t="str">
        <f aca="false">"Appointments"&amp;T(_xlfn.ORG.OPENOFFICE.STYLE("Red"))</f>
        <v>Appointments</v>
      </c>
      <c r="B2" s="24"/>
      <c r="C2" s="25" t="str">
        <f aca="false">"Important Days"&amp;T(_xlfn.ORG.OPENOFFICE.STYLE("Yellow"))</f>
        <v>Important Days</v>
      </c>
      <c r="D2" s="25"/>
      <c r="E2" s="26" t="str">
        <f aca="false">"Holidays"&amp;T(_xlfn.ORG.OPENOFFICE.STYLE("Green"))</f>
        <v>Holidays</v>
      </c>
      <c r="F2" s="26"/>
      <c r="G2" s="27" t="str">
        <f aca="false">"Events"&amp;T(_xlfn.ORG.OPENOFFICE.STYLE("Magenta"))</f>
        <v>Events</v>
      </c>
      <c r="H2" s="27"/>
      <c r="I2" s="28"/>
      <c r="J2" s="20"/>
      <c r="K2" s="20"/>
      <c r="L2" s="20"/>
    </row>
    <row r="3" customFormat="false" ht="12.85" hidden="false" customHeight="false" outlineLevel="0" collapsed="false">
      <c r="A3" s="29" t="n">
        <f aca="false">DATE($A$1,1,15)+IF(WEEKDAY(_xlfn.ORG.OPENOFFICE.CURRENT())=7,2,IF(WEEKDAY(_xlfn.ORG.OPENOFFICE.CURRENT())=1,1,0))</f>
        <v>39828</v>
      </c>
      <c r="B3" s="30" t="s">
        <v>8</v>
      </c>
      <c r="C3" s="29" t="n">
        <f aca="false">DATE($A$1,1,6)</f>
        <v>39819</v>
      </c>
      <c r="D3" s="30" t="s">
        <v>9</v>
      </c>
      <c r="E3" s="29" t="n">
        <f aca="false">DATE($A$1,1,1)</f>
        <v>39814</v>
      </c>
      <c r="F3" s="30" t="s">
        <v>10</v>
      </c>
      <c r="G3" s="29" t="n">
        <f aca="false">DATE($A$1-1,12,31)</f>
        <v>39813</v>
      </c>
      <c r="H3" s="30" t="s">
        <v>11</v>
      </c>
      <c r="I3" s="28"/>
      <c r="J3" s="20"/>
      <c r="K3" s="20"/>
      <c r="L3" s="20"/>
    </row>
    <row r="4" customFormat="false" ht="12.85" hidden="false" customHeight="false" outlineLevel="0" collapsed="false">
      <c r="A4" s="29" t="n">
        <f aca="false">DATE($A$1,4,15)+IF(WEEKDAY(_xlfn.ORG.OPENOFFICE.CURRENT())=7,2,IF(WEEKDAY(_xlfn.ORG.OPENOFFICE.CURRENT())=1,1,0))</f>
        <v>39918</v>
      </c>
      <c r="B4" s="30" t="s">
        <v>8</v>
      </c>
      <c r="C4" s="29" t="n">
        <f aca="false">DATE($A$1,2,3)</f>
        <v>39847</v>
      </c>
      <c r="D4" s="30" t="s">
        <v>12</v>
      </c>
      <c r="E4" s="31" t="n">
        <f aca="false">DATE($A$1,1,CHOOSE(WEEKDAY($A$1&amp;"/1/1",1),9,8,14,13,12,11,10))</f>
        <v>39825</v>
      </c>
      <c r="F4" s="32" t="s">
        <v>13</v>
      </c>
      <c r="G4" s="31" t="n">
        <f aca="false">_xlfn.ORG.OPENOFFICE.EASTERSUNDAY($A$1) - 46</f>
        <v>39869</v>
      </c>
      <c r="H4" s="32" t="s">
        <v>14</v>
      </c>
      <c r="I4" s="28"/>
      <c r="J4" s="20"/>
      <c r="K4" s="20"/>
      <c r="L4" s="20"/>
    </row>
    <row r="5" customFormat="false" ht="12.85" hidden="false" customHeight="false" outlineLevel="0" collapsed="false">
      <c r="A5" s="29" t="n">
        <f aca="false">DATE($A$1,6,15)+IF(WEEKDAY(_xlfn.ORG.OPENOFFICE.CURRENT())=7,2,IF(WEEKDAY(_xlfn.ORG.OPENOFFICE.CURRENT())=1,1,0))</f>
        <v>39979</v>
      </c>
      <c r="B5" s="30" t="s">
        <v>8</v>
      </c>
      <c r="C5" s="29" t="n">
        <f aca="false">DATE($A$1,4,28)</f>
        <v>39931</v>
      </c>
      <c r="D5" s="30" t="s">
        <v>15</v>
      </c>
      <c r="E5" s="31" t="n">
        <f aca="false">DATE($A$1,2,CHOOSE(WEEKDAY($A$1&amp;"/2/1",1),16,15,21,20,19,18,17))</f>
        <v>39860</v>
      </c>
      <c r="F5" s="32" t="s">
        <v>16</v>
      </c>
      <c r="G5" s="31" t="n">
        <f aca="false">DATE($A$1,2,14)</f>
        <v>39858</v>
      </c>
      <c r="H5" s="32" t="s">
        <v>17</v>
      </c>
      <c r="I5" s="28"/>
      <c r="J5" s="20"/>
      <c r="K5" s="20"/>
      <c r="L5" s="20"/>
    </row>
    <row r="6" customFormat="false" ht="12.85" hidden="false" customHeight="false" outlineLevel="0" collapsed="false">
      <c r="A6" s="29" t="n">
        <f aca="false">DATE($A$1,9,15)+IF(WEEKDAY(_xlfn.ORG.OPENOFFICE.CURRENT())=7,2,IF(WEEKDAY(_xlfn.ORG.OPENOFFICE.CURRENT())=1,1,0))</f>
        <v>40071</v>
      </c>
      <c r="B6" s="30" t="s">
        <v>8</v>
      </c>
      <c r="C6" s="29"/>
      <c r="D6" s="30"/>
      <c r="E6" s="31" t="n">
        <f aca="false">DATE($A$1,5,CHOOSE(WEEKDAY($A$1&amp;"/5/1",1),21,20,19,18,17,16,15))</f>
        <v>39949</v>
      </c>
      <c r="F6" s="32" t="s">
        <v>18</v>
      </c>
      <c r="G6" s="31" t="n">
        <f aca="false">DATE($A$1,3,17)</f>
        <v>39889</v>
      </c>
      <c r="H6" s="32" t="s">
        <v>19</v>
      </c>
      <c r="I6" s="28"/>
      <c r="J6" s="20"/>
      <c r="K6" s="20"/>
      <c r="L6" s="20"/>
    </row>
    <row r="7" customFormat="false" ht="12.85" hidden="false" customHeight="false" outlineLevel="0" collapsed="false">
      <c r="A7" s="29"/>
      <c r="B7" s="30"/>
      <c r="C7" s="29"/>
      <c r="D7" s="30"/>
      <c r="E7" s="31" t="n">
        <f aca="false">DATE($A$1,5,CHOOSE(WEEKDAY($A$1&amp;"/5/1",1),30,29,28,27,26,25,31))</f>
        <v>39958</v>
      </c>
      <c r="F7" s="32" t="s">
        <v>20</v>
      </c>
      <c r="G7" s="31" t="n">
        <f aca="false">_xlfn.ORG.OPENOFFICE.EASTERSUNDAY($A$1)</f>
        <v>39915</v>
      </c>
      <c r="H7" s="32" t="s">
        <v>21</v>
      </c>
      <c r="I7" s="28"/>
      <c r="J7" s="20"/>
      <c r="K7" s="20"/>
      <c r="L7" s="20"/>
    </row>
    <row r="8" customFormat="false" ht="12.85" hidden="false" customHeight="false" outlineLevel="0" collapsed="false">
      <c r="A8" s="29"/>
      <c r="B8" s="30"/>
      <c r="C8" s="29"/>
      <c r="D8" s="30"/>
      <c r="E8" s="31" t="n">
        <f aca="false">DATE($A$1,6,14)</f>
        <v>39978</v>
      </c>
      <c r="F8" s="32" t="s">
        <v>22</v>
      </c>
      <c r="G8" s="31" t="n">
        <f aca="false">DATE($A$1,4,1)</f>
        <v>39904</v>
      </c>
      <c r="H8" s="32" t="s">
        <v>23</v>
      </c>
      <c r="I8" s="28"/>
      <c r="J8" s="20"/>
      <c r="K8" s="20"/>
      <c r="L8" s="20"/>
    </row>
    <row r="9" customFormat="false" ht="12.85" hidden="false" customHeight="false" outlineLevel="0" collapsed="false">
      <c r="A9" s="29"/>
      <c r="B9" s="30"/>
      <c r="C9" s="29"/>
      <c r="D9" s="30"/>
      <c r="E9" s="31" t="n">
        <f aca="false">DATE($A$1,7,4)</f>
        <v>39998</v>
      </c>
      <c r="F9" s="32" t="s">
        <v>24</v>
      </c>
      <c r="G9" s="31" t="n">
        <f aca="false">DATE($A$1,5,5)</f>
        <v>39938</v>
      </c>
      <c r="H9" s="32" t="s">
        <v>25</v>
      </c>
      <c r="I9" s="28"/>
      <c r="J9" s="20"/>
      <c r="K9" s="20"/>
      <c r="L9" s="20"/>
    </row>
    <row r="10" customFormat="false" ht="12.85" hidden="false" customHeight="false" outlineLevel="0" collapsed="false">
      <c r="A10" s="29"/>
      <c r="B10" s="30"/>
      <c r="C10" s="29"/>
      <c r="D10" s="30"/>
      <c r="E10" s="31" t="n">
        <f aca="false">DATE($A$1,9,CHOOSE(WEEKDAY($A$1&amp;"/9/1",1),2,1,7,6,5,4,3))</f>
        <v>40063</v>
      </c>
      <c r="F10" s="32" t="s">
        <v>26</v>
      </c>
      <c r="G10" s="31" t="n">
        <f aca="false">DATE($A$1,5,CHOOSE(WEEKDAY($A$1&amp;"/5/1",1),8,14,13,12,11,10,9))</f>
        <v>39943</v>
      </c>
      <c r="H10" s="32" t="s">
        <v>27</v>
      </c>
      <c r="I10" s="28"/>
      <c r="J10" s="20"/>
      <c r="K10" s="20"/>
      <c r="L10" s="20"/>
    </row>
    <row r="11" customFormat="false" ht="12.85" hidden="false" customHeight="false" outlineLevel="0" collapsed="false">
      <c r="A11" s="29"/>
      <c r="B11" s="30"/>
      <c r="C11" s="29"/>
      <c r="D11" s="30"/>
      <c r="E11" s="31" t="n">
        <f aca="false">DATE($A$1,10,CHOOSE(WEEKDAY($A$1&amp;"/10/1",1),9,8,14,13,12,11,10))</f>
        <v>40098</v>
      </c>
      <c r="F11" s="32" t="s">
        <v>28</v>
      </c>
      <c r="G11" s="31" t="n">
        <f aca="false">DATE($A$1,6,CHOOSE(WEEKDAY($A$1&amp;"/6/1",1),15,21,20,19,18,17,16))</f>
        <v>39985</v>
      </c>
      <c r="H11" s="32" t="s">
        <v>29</v>
      </c>
      <c r="I11" s="28"/>
      <c r="J11" s="20"/>
      <c r="K11" s="20"/>
      <c r="L11" s="20"/>
    </row>
    <row r="12" customFormat="false" ht="12.85" hidden="false" customHeight="false" outlineLevel="0" collapsed="false">
      <c r="A12" s="29"/>
      <c r="B12" s="30"/>
      <c r="C12" s="29"/>
      <c r="D12" s="30"/>
      <c r="E12" s="31" t="n">
        <f aca="false">DATE($A$1,11,11)</f>
        <v>40128</v>
      </c>
      <c r="F12" s="32" t="s">
        <v>30</v>
      </c>
      <c r="G12" s="31" t="n">
        <f aca="false">DATE($A$1,6,19)</f>
        <v>39983</v>
      </c>
      <c r="H12" s="32" t="s">
        <v>31</v>
      </c>
      <c r="I12" s="28"/>
      <c r="J12" s="20"/>
      <c r="K12" s="20"/>
      <c r="L12" s="20"/>
    </row>
    <row r="13" customFormat="false" ht="12.85" hidden="false" customHeight="false" outlineLevel="0" collapsed="false">
      <c r="A13" s="29"/>
      <c r="B13" s="30"/>
      <c r="C13" s="29"/>
      <c r="D13" s="30"/>
      <c r="E13" s="31" t="n">
        <f aca="false">DATE($A$1,11,CHOOSE(WEEKDAY($A$1&amp;"/11/1",1),26,25,24,23,22,28,27))</f>
        <v>40143</v>
      </c>
      <c r="F13" s="32" t="s">
        <v>32</v>
      </c>
      <c r="G13" s="31" t="n">
        <f aca="false">DATE($A$1,9,11)</f>
        <v>40067</v>
      </c>
      <c r="H13" s="32" t="s">
        <v>33</v>
      </c>
      <c r="I13" s="28"/>
      <c r="J13" s="20"/>
      <c r="K13" s="20"/>
      <c r="L13" s="20"/>
    </row>
    <row r="14" customFormat="false" ht="12.85" hidden="false" customHeight="false" outlineLevel="0" collapsed="false">
      <c r="A14" s="29"/>
      <c r="B14" s="30"/>
      <c r="C14" s="29"/>
      <c r="D14" s="30"/>
      <c r="E14" s="31" t="n">
        <f aca="false">DATE($A$1,12,25)</f>
        <v>40172</v>
      </c>
      <c r="F14" s="32" t="s">
        <v>34</v>
      </c>
      <c r="G14" s="31" t="n">
        <f aca="false">DATE($A$1,10,31)</f>
        <v>40117</v>
      </c>
      <c r="H14" s="32" t="s">
        <v>35</v>
      </c>
      <c r="I14" s="28"/>
      <c r="J14" s="20"/>
      <c r="K14" s="20"/>
      <c r="L14" s="20"/>
    </row>
    <row r="15" customFormat="false" ht="12.85" hidden="false" customHeight="false" outlineLevel="0" collapsed="false">
      <c r="A15" s="29"/>
      <c r="B15" s="30"/>
      <c r="C15" s="29"/>
      <c r="D15" s="30"/>
      <c r="E15" s="29" t="n">
        <f aca="false">DATE($A$1+1,1,1)</f>
        <v>40179</v>
      </c>
      <c r="F15" s="30" t="s">
        <v>10</v>
      </c>
      <c r="G15" s="31" t="n">
        <f aca="false">DATE($A$1,12,7)</f>
        <v>40154</v>
      </c>
      <c r="H15" s="32" t="s">
        <v>36</v>
      </c>
      <c r="I15" s="28"/>
      <c r="J15" s="20"/>
      <c r="K15" s="20"/>
      <c r="L15" s="20"/>
    </row>
    <row r="16" customFormat="false" ht="12.85" hidden="false" customHeight="false" outlineLevel="0" collapsed="false">
      <c r="A16" s="29"/>
      <c r="B16" s="30"/>
      <c r="C16" s="29"/>
      <c r="D16" s="30"/>
      <c r="E16" s="29"/>
      <c r="F16" s="30"/>
      <c r="G16" s="29" t="n">
        <f aca="false">DATE($A$1,12,31)</f>
        <v>40178</v>
      </c>
      <c r="H16" s="30" t="s">
        <v>11</v>
      </c>
      <c r="I16" s="28"/>
      <c r="J16" s="20"/>
      <c r="K16" s="20"/>
      <c r="L16" s="20"/>
    </row>
    <row r="17" customFormat="false" ht="12.85" hidden="false" customHeight="false" outlineLevel="0" collapsed="false">
      <c r="A17" s="29"/>
      <c r="B17" s="30"/>
      <c r="C17" s="29"/>
      <c r="D17" s="30"/>
      <c r="E17" s="29"/>
      <c r="F17" s="30"/>
      <c r="G17" s="29"/>
      <c r="H17" s="30"/>
      <c r="I17" s="28"/>
      <c r="J17" s="20"/>
      <c r="K17" s="20"/>
      <c r="L17" s="20"/>
    </row>
    <row r="18" customFormat="false" ht="12.85" hidden="false" customHeight="false" outlineLevel="0" collapsed="false">
      <c r="A18" s="29"/>
      <c r="B18" s="30"/>
      <c r="C18" s="29"/>
      <c r="D18" s="30"/>
      <c r="E18" s="29"/>
      <c r="F18" s="30"/>
      <c r="G18" s="29"/>
      <c r="H18" s="30"/>
      <c r="I18" s="28"/>
      <c r="J18" s="20"/>
      <c r="K18" s="20"/>
      <c r="L18" s="20"/>
    </row>
    <row r="19" customFormat="false" ht="12.85" hidden="false" customHeight="false" outlineLevel="0" collapsed="false">
      <c r="A19" s="29"/>
      <c r="B19" s="30"/>
      <c r="C19" s="29"/>
      <c r="D19" s="30"/>
      <c r="E19" s="29"/>
      <c r="F19" s="30"/>
      <c r="G19" s="29"/>
      <c r="H19" s="30"/>
      <c r="I19" s="28"/>
      <c r="J19" s="20"/>
      <c r="K19" s="20"/>
      <c r="L19" s="20"/>
    </row>
    <row r="20" customFormat="false" ht="12.85" hidden="false" customHeight="false" outlineLevel="0" collapsed="false">
      <c r="A20" s="29"/>
      <c r="B20" s="30"/>
      <c r="C20" s="29"/>
      <c r="D20" s="30"/>
      <c r="E20" s="29"/>
      <c r="F20" s="30"/>
      <c r="G20" s="29"/>
      <c r="H20" s="30"/>
      <c r="I20" s="28"/>
      <c r="J20" s="20"/>
      <c r="K20" s="20"/>
      <c r="L20" s="20"/>
    </row>
    <row r="21" customFormat="false" ht="12.85" hidden="false" customHeight="false" outlineLevel="0" collapsed="false">
      <c r="A21" s="29"/>
      <c r="B21" s="30"/>
      <c r="C21" s="29"/>
      <c r="D21" s="30"/>
      <c r="E21" s="29"/>
      <c r="F21" s="30"/>
      <c r="G21" s="29"/>
      <c r="H21" s="30"/>
      <c r="I21" s="28"/>
      <c r="J21" s="20"/>
      <c r="K21" s="20"/>
      <c r="L21" s="20"/>
    </row>
    <row r="22" customFormat="false" ht="12.85" hidden="false" customHeight="false" outlineLevel="0" collapsed="false">
      <c r="A22" s="29"/>
      <c r="B22" s="30"/>
      <c r="C22" s="29"/>
      <c r="D22" s="30"/>
      <c r="E22" s="29"/>
      <c r="F22" s="30"/>
      <c r="G22" s="29"/>
      <c r="H22" s="30"/>
      <c r="I22" s="28"/>
      <c r="J22" s="20"/>
      <c r="K22" s="20"/>
      <c r="L22" s="20"/>
    </row>
    <row r="23" customFormat="false" ht="12.85" hidden="false" customHeight="false" outlineLevel="0" collapsed="false">
      <c r="A23" s="29"/>
      <c r="B23" s="30"/>
      <c r="C23" s="29"/>
      <c r="D23" s="30"/>
      <c r="E23" s="29"/>
      <c r="F23" s="30"/>
      <c r="G23" s="29"/>
      <c r="H23" s="30"/>
      <c r="I23" s="28"/>
      <c r="J23" s="20"/>
      <c r="K23" s="20"/>
      <c r="L23" s="20"/>
    </row>
    <row r="24" customFormat="false" ht="12.85" hidden="false" customHeight="false" outlineLevel="0" collapsed="false">
      <c r="A24" s="29"/>
      <c r="B24" s="30"/>
      <c r="C24" s="29"/>
      <c r="D24" s="30"/>
      <c r="E24" s="29"/>
      <c r="F24" s="30"/>
      <c r="G24" s="29"/>
      <c r="H24" s="30"/>
      <c r="I24" s="28"/>
      <c r="J24" s="20"/>
      <c r="K24" s="20"/>
      <c r="L24" s="20"/>
    </row>
    <row r="25" customFormat="false" ht="12.85" hidden="false" customHeight="false" outlineLevel="0" collapsed="false">
      <c r="A25" s="29"/>
      <c r="B25" s="30"/>
      <c r="C25" s="29"/>
      <c r="D25" s="30"/>
      <c r="E25" s="29"/>
      <c r="F25" s="30"/>
      <c r="G25" s="29"/>
      <c r="H25" s="30"/>
      <c r="I25" s="28"/>
      <c r="J25" s="20"/>
      <c r="K25" s="20"/>
      <c r="L25" s="20"/>
    </row>
    <row r="26" customFormat="false" ht="12.85" hidden="false" customHeight="false" outlineLevel="0" collapsed="false">
      <c r="A26" s="29"/>
      <c r="B26" s="30"/>
      <c r="C26" s="29"/>
      <c r="D26" s="30"/>
      <c r="E26" s="29"/>
      <c r="F26" s="30"/>
      <c r="G26" s="29"/>
      <c r="H26" s="30"/>
      <c r="I26" s="28"/>
      <c r="J26" s="20"/>
      <c r="K26" s="20"/>
      <c r="L26" s="20"/>
    </row>
    <row r="27" customFormat="false" ht="12.85" hidden="false" customHeight="false" outlineLevel="0" collapsed="false">
      <c r="A27" s="29"/>
      <c r="B27" s="30"/>
      <c r="C27" s="29"/>
      <c r="D27" s="30"/>
      <c r="E27" s="29"/>
      <c r="F27" s="30"/>
      <c r="G27" s="29"/>
      <c r="H27" s="30"/>
      <c r="I27" s="28"/>
      <c r="J27" s="20"/>
      <c r="K27" s="20"/>
      <c r="L27" s="20"/>
    </row>
    <row r="28" customFormat="false" ht="12.85" hidden="false" customHeight="false" outlineLevel="0" collapsed="false">
      <c r="A28" s="29"/>
      <c r="B28" s="30"/>
      <c r="C28" s="29"/>
      <c r="D28" s="30"/>
      <c r="E28" s="29"/>
      <c r="F28" s="30"/>
      <c r="G28" s="29"/>
      <c r="H28" s="30"/>
      <c r="I28" s="28"/>
      <c r="J28" s="20"/>
      <c r="K28" s="20"/>
      <c r="L28" s="20"/>
    </row>
    <row r="29" customFormat="false" ht="12.85" hidden="false" customHeight="false" outlineLevel="0" collapsed="false">
      <c r="A29" s="29"/>
      <c r="B29" s="30"/>
      <c r="C29" s="29"/>
      <c r="D29" s="30"/>
      <c r="E29" s="29"/>
      <c r="F29" s="30"/>
      <c r="G29" s="29"/>
      <c r="H29" s="30"/>
      <c r="I29" s="28"/>
      <c r="J29" s="20"/>
      <c r="K29" s="20"/>
      <c r="L29" s="20"/>
    </row>
    <row r="30" customFormat="false" ht="12.85" hidden="false" customHeight="false" outlineLevel="0" collapsed="false">
      <c r="A30" s="29"/>
      <c r="B30" s="30"/>
      <c r="C30" s="29"/>
      <c r="D30" s="30"/>
      <c r="E30" s="29"/>
      <c r="F30" s="30"/>
      <c r="G30" s="29"/>
      <c r="H30" s="30"/>
      <c r="I30" s="28"/>
      <c r="J30" s="20"/>
      <c r="K30" s="20"/>
      <c r="L30" s="20"/>
    </row>
    <row r="31" customFormat="false" ht="12.85" hidden="false" customHeight="false" outlineLevel="0" collapsed="false">
      <c r="A31" s="29"/>
      <c r="B31" s="30"/>
      <c r="C31" s="29"/>
      <c r="D31" s="30"/>
      <c r="E31" s="29"/>
      <c r="F31" s="30"/>
      <c r="G31" s="29"/>
      <c r="H31" s="30"/>
      <c r="I31" s="28"/>
      <c r="J31" s="20"/>
      <c r="K31" s="20"/>
      <c r="L31" s="20"/>
    </row>
    <row r="32" customFormat="false" ht="12.85" hidden="false" customHeight="false" outlineLevel="0" collapsed="false">
      <c r="A32" s="29"/>
      <c r="B32" s="30"/>
      <c r="C32" s="29"/>
      <c r="D32" s="30"/>
      <c r="E32" s="29"/>
      <c r="F32" s="30"/>
      <c r="G32" s="29"/>
      <c r="H32" s="30"/>
      <c r="I32" s="28"/>
      <c r="J32" s="20"/>
      <c r="K32" s="20"/>
      <c r="L32" s="20"/>
    </row>
    <row r="33" customFormat="false" ht="12.85" hidden="false" customHeight="false" outlineLevel="0" collapsed="false">
      <c r="A33" s="33"/>
      <c r="B33" s="34"/>
      <c r="C33" s="33"/>
      <c r="D33" s="34"/>
      <c r="E33" s="33"/>
      <c r="F33" s="34"/>
      <c r="G33" s="33"/>
      <c r="H33" s="34"/>
      <c r="I33" s="28"/>
      <c r="J33" s="20"/>
      <c r="K33" s="20"/>
      <c r="L33" s="20"/>
    </row>
  </sheetData>
  <sheetProtection sheet="true" objects="true" scenarios="true"/>
  <mergeCells count="5">
    <mergeCell ref="A1:F1"/>
    <mergeCell ref="A2:B2"/>
    <mergeCell ref="C2:D2"/>
    <mergeCell ref="E2:F2"/>
    <mergeCell ref="G2:H2"/>
  </mergeCells>
  <conditionalFormatting sqref="G1">
    <cfRule type="expression" priority="2" aboveAverage="0" equalAverage="0" bottom="0" percent="0" rank="0" text="" dxfId="4">
      <formula>TRUE()</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DATE(Year!$A$1,1,1)</f>
        <v>39814</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39810</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39811</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39812</v>
      </c>
      <c r="F3" s="39"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39813</v>
      </c>
      <c r="H3" s="41"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New Year Eve</v>
      </c>
      <c r="I3" s="40" t="n">
        <f aca="false">IF(WEEKDAY($A$1)&lt;=5,$A$1+5-WEEKDAY($A$1),K3-1)</f>
        <v>39814</v>
      </c>
      <c r="J3" s="42"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New Year</v>
      </c>
      <c r="K3" s="40" t="n">
        <f aca="false">IF(WEEKDAY($A$1)&lt;=6,$A$1+6-WEEKDAY($A$1),M3-1)</f>
        <v>39815</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39816</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39817</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39818</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39819</v>
      </c>
      <c r="F8" s="49"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Jane's Birthday</v>
      </c>
      <c r="G8" s="48" t="n">
        <f aca="false">E8+1</f>
        <v>39820</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39821</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39822</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39823</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39824</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39825</v>
      </c>
      <c r="D13" s="42"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Martin Luther King's Day</v>
      </c>
      <c r="E13" s="48" t="n">
        <f aca="false">C13+1</f>
        <v>39826</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39827</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39828</v>
      </c>
      <c r="J13" s="50"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Pay Uncle Sam</v>
      </c>
      <c r="K13" s="48" t="n">
        <f aca="false">I13+1</f>
        <v>39829</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39830</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39831</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39832</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39833</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39834</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39835</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39836</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39837</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39838</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39839</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39840</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39841</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39842</v>
      </c>
      <c r="J23" s="43"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39843</v>
      </c>
      <c r="L23" s="43"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39844</v>
      </c>
      <c r="N23" s="43"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39845</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39846</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39847</v>
      </c>
      <c r="F28" s="4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Wedding Anniversary</v>
      </c>
      <c r="G28" s="48" t="n">
        <f aca="false">E28+1</f>
        <v>39848</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39849</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39850</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39851</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DATE(Year!$A$1,2,1)</f>
        <v>39845</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39845</v>
      </c>
      <c r="B3" s="43"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39846</v>
      </c>
      <c r="D3" s="43"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39847</v>
      </c>
      <c r="F3" s="49"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Wedding Anniversary</v>
      </c>
      <c r="G3" s="40" t="n">
        <f aca="false">IF(WEEKDAY($A$1)&lt;=4,$A$1+4-WEEKDAY($A$1),I3-1)</f>
        <v>39848</v>
      </c>
      <c r="H3" s="43"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39849</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39850</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39851</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39852</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39853</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39854</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39855</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39856</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39857</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39858</v>
      </c>
      <c r="N8" s="41"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Valentine's Day</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39859</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39860</v>
      </c>
      <c r="D13" s="42"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Presidents' Day</v>
      </c>
      <c r="E13" s="48" t="n">
        <f aca="false">C13+1</f>
        <v>39861</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39862</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39863</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39864</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39865</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39866</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39867</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39868</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39869</v>
      </c>
      <c r="H18" s="41"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Ash Wednesday</v>
      </c>
      <c r="I18" s="48" t="n">
        <f aca="false">G18+1</f>
        <v>39870</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39871</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39872</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15" hidden="false" customHeight="false" outlineLevel="0" collapsed="false">
      <c r="A23" s="48" t="n">
        <f aca="false">M18+1</f>
        <v>39873</v>
      </c>
      <c r="B23" s="39"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39874</v>
      </c>
      <c r="D23" s="39"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39875</v>
      </c>
      <c r="F23" s="39"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39876</v>
      </c>
      <c r="H23" s="39"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39877</v>
      </c>
      <c r="J23" s="39"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39878</v>
      </c>
      <c r="L23" s="39"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39879</v>
      </c>
      <c r="N23" s="39"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39880</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39881</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39882</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39883</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39884</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39885</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39886</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DATE(Year!$A$1,3,1)</f>
        <v>39873</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39873</v>
      </c>
      <c r="B3" s="43"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39874</v>
      </c>
      <c r="D3" s="43"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39875</v>
      </c>
      <c r="F3" s="43"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39876</v>
      </c>
      <c r="H3" s="43"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39877</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39878</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39879</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39880</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39881</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39882</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39883</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39884</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39885</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39886</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39887</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39888</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39889</v>
      </c>
      <c r="F13" s="41"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St. Patrick's Day</v>
      </c>
      <c r="G13" s="48" t="n">
        <f aca="false">E13+1</f>
        <v>39890</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39891</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39892</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39893</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39894</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39895</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39896</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39897</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39898</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39899</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39900</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39901</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39902</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39903</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39904</v>
      </c>
      <c r="H23" s="41"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All Fool's Day</v>
      </c>
      <c r="I23" s="48" t="n">
        <f aca="false">G23+1</f>
        <v>39905</v>
      </c>
      <c r="J23" s="39"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39906</v>
      </c>
      <c r="L23" s="39"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39907</v>
      </c>
      <c r="N23" s="39"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39908</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39909</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39910</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39911</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39912</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39913</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39914</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6 C6 E6 G6 I6 K6">
    <cfRule type="expression" priority="2" aboveAverage="0" equalAverage="0" bottom="0" percent="0" rank="0" text="" dxfId="1">
      <formula>MONTH($A$1)&lt;&gt;MONTH(A3)</formula>
    </cfRule>
  </conditionalFormatting>
  <conditionalFormatting sqref="A7 C7 E7 G7 I7 K7">
    <cfRule type="expression" priority="3" aboveAverage="0" equalAverage="0" bottom="0" percent="0" rank="0" text="" dxfId="2">
      <formula>MONTH($A$1)&lt;&gt;MONTH(A3)</formula>
    </cfRule>
  </conditionalFormatting>
  <conditionalFormatting sqref="A8 C8 E8 G8 I8 K8 M8 A13 E13 G13 I13 K13 M13 A18 C18 E18 G18 I18 K18 M18">
    <cfRule type="expression" priority="4" aboveAverage="0" equalAverage="0" bottom="0" percent="0" rank="0" text="" dxfId="4">
      <formula>TODAY()=A8</formula>
    </cfRule>
  </conditionalFormatting>
  <conditionalFormatting sqref="A23 A28">
    <cfRule type="expression" priority="5" aboveAverage="0" equalAverage="0" bottom="0" percent="0" rank="0" text="" dxfId="4">
      <formula>TODAY()=A28</formula>
    </cfRule>
    <cfRule type="expression" priority="6" aboveAverage="0" equalAverage="0" bottom="0" percent="0" rank="0" text="" dxfId="0">
      <formula>MONTH($A$1)&lt;&gt;MONTH(A28)</formula>
    </cfRule>
  </conditionalFormatting>
  <conditionalFormatting sqref="A24 C24 E24 G24 I24 K24 M24 A29 C29 E29 G29 I29 K29 M29">
    <cfRule type="expression" priority="7" aboveAverage="0" equalAverage="0" bottom="0" percent="0" rank="0" text="" dxfId="1">
      <formula>MONTH($A$1)&lt;&gt;MONTH(A28)</formula>
    </cfRule>
  </conditionalFormatting>
  <conditionalFormatting sqref="A25 C25 E25 G25 I25 K25 M25 A30 C30 E30 G30 I30 K30 M30">
    <cfRule type="expression" priority="8" aboveAverage="0" equalAverage="0" bottom="0" percent="0" rank="0" text="" dxfId="1">
      <formula>MONTH($A$1)&lt;&gt;MONTH(A28)</formula>
    </cfRule>
  </conditionalFormatting>
  <conditionalFormatting sqref="A26 C26 E26 G26 I26 K26 M26 A31 C31 E31 G31 I31 K31 M31">
    <cfRule type="expression" priority="9" aboveAverage="0" equalAverage="0" bottom="0" percent="0" rank="0" text="" dxfId="1">
      <formula>MONTH($A$1)&lt;&gt;MONTH(A28)</formula>
    </cfRule>
  </conditionalFormatting>
  <conditionalFormatting sqref="A27 C27 E27 G27 I27 K27 M27 A32 C32 E32 G32 I32 K32 M32">
    <cfRule type="expression" priority="10" aboveAverage="0" equalAverage="0" bottom="0" percent="0" rank="0" text="" dxfId="2">
      <formula>MONTH($A$1)&lt;&gt;MONTH(A28)</formula>
    </cfRule>
  </conditionalFormatting>
  <conditionalFormatting sqref="C3">
    <cfRule type="expression" priority="11" aboveAverage="0" equalAverage="0" bottom="0" percent="0" rank="0" text="" dxfId="4">
      <formula>TODAY()=C3</formula>
    </cfRule>
    <cfRule type="expression" priority="12" aboveAverage="0" equalAverage="0" bottom="0" percent="0" rank="0" text="" dxfId="0">
      <formula>MONTH($A$1)&lt;&gt;MONTH(C3)</formula>
    </cfRule>
  </conditionalFormatting>
  <conditionalFormatting sqref="C13">
    <cfRule type="expression" priority="13" aboveAverage="0" equalAverage="0" bottom="0" percent="0" rank="0" text="" dxfId="4">
      <formula>TODAY()=C13</formula>
    </cfRule>
  </conditionalFormatting>
  <conditionalFormatting sqref="C23">
    <cfRule type="expression" priority="14" aboveAverage="0" equalAverage="0" bottom="0" percent="0" rank="0" text="" dxfId="4">
      <formula>TODAY()=C23</formula>
    </cfRule>
    <cfRule type="expression" priority="15" aboveAverage="0" equalAverage="0" bottom="0" percent="0" rank="0" text="" dxfId="0">
      <formula>MONTH($A$1)&lt;&gt;MONTH(C23)</formula>
    </cfRule>
  </conditionalFormatting>
  <conditionalFormatting sqref="C28">
    <cfRule type="expression" priority="16" aboveAverage="0" equalAverage="0" bottom="0" percent="0" rank="0" text="" dxfId="4">
      <formula>TODAY()=C28</formula>
    </cfRule>
    <cfRule type="expression" priority="17" aboveAverage="0" equalAverage="0" bottom="0" percent="0" rank="0" text="" dxfId="0">
      <formula>MONTH($A$1)&lt;&gt;MONTH(C28)</formula>
    </cfRule>
  </conditionalFormatting>
  <conditionalFormatting sqref="E3">
    <cfRule type="expression" priority="18" aboveAverage="0" equalAverage="0" bottom="0" percent="0" rank="0" text="" dxfId="4">
      <formula>TODAY()=E3</formula>
    </cfRule>
    <cfRule type="expression" priority="19" aboveAverage="0" equalAverage="0" bottom="0" percent="0" rank="0" text="" dxfId="0">
      <formula>MONTH($A$1)&lt;&gt;MONTH(E3)</formula>
    </cfRule>
  </conditionalFormatting>
  <conditionalFormatting sqref="E23 G23 I23 K23 M23">
    <cfRule type="expression" priority="20" aboveAverage="0" equalAverage="0" bottom="0" percent="0" rank="0" text="" dxfId="4">
      <formula>TODAY()=E23</formula>
    </cfRule>
    <cfRule type="expression" priority="21" aboveAverage="0" equalAverage="0" bottom="0" percent="0" rank="0" text="" dxfId="0">
      <formula>MONTH($A$1)&lt;&gt;MONTH(E23)</formula>
    </cfRule>
  </conditionalFormatting>
  <conditionalFormatting sqref="E28 G28 I28 K28 M28">
    <cfRule type="expression" priority="22" aboveAverage="0" equalAverage="0" bottom="0" percent="0" rank="0" text="" dxfId="4">
      <formula>TODAY()=E28</formula>
    </cfRule>
    <cfRule type="expression" priority="23" aboveAverage="0" equalAverage="0" bottom="0" percent="0" rank="0" text="" dxfId="0">
      <formula>MONTH($A$1)&lt;&gt;MONTH(E28)</formula>
    </cfRule>
  </conditionalFormatting>
  <conditionalFormatting sqref="G3">
    <cfRule type="expression" priority="24" aboveAverage="0" equalAverage="0" bottom="0" percent="0" rank="0" text="" dxfId="4">
      <formula>TODAY()=G3</formula>
    </cfRule>
    <cfRule type="expression" priority="25" aboveAverage="0" equalAverage="0" bottom="0" percent="0" rank="0" text="" dxfId="0">
      <formula>MONTH($A$1)&lt;&gt;MONTH(G3)</formula>
    </cfRule>
  </conditionalFormatting>
  <conditionalFormatting sqref="I3">
    <cfRule type="expression" priority="26" aboveAverage="0" equalAverage="0" bottom="0" percent="0" rank="0" text="" dxfId="4">
      <formula>TODAY()=I3</formula>
    </cfRule>
    <cfRule type="expression" priority="27" aboveAverage="0" equalAverage="0" bottom="0" percent="0" rank="0" text="" dxfId="0">
      <formula>MONTH($A$1)&lt;&gt;MONTH(I3)</formula>
    </cfRule>
  </conditionalFormatting>
  <conditionalFormatting sqref="K3">
    <cfRule type="expression" priority="28" aboveAverage="0" equalAverage="0" bottom="0" percent="0" rank="0" text="" dxfId="4">
      <formula>TODAY()=K3</formula>
    </cfRule>
    <cfRule type="expression" priority="29" aboveAverage="0" equalAverage="0" bottom="0" percent="0" rank="0" text="" dxfId="0">
      <formula>MONTH($A$1)&lt;&gt;MONTH(K3)</formula>
    </cfRule>
  </conditionalFormatting>
  <conditionalFormatting sqref="M3">
    <cfRule type="expression" priority="30" aboveAverage="0" equalAverage="0" bottom="0" percent="0" rank="0" text="" dxfId="4">
      <formula>TODAY()=C3</formula>
    </cfRule>
  </conditionalFormatting>
  <conditionalFormatting sqref="N4">
    <cfRule type="expression" priority="31" aboveAverage="0" equalAverage="0" bottom="0" percent="0" rank="0" text="" dxfId="3">
      <formula>MONTH($A$1)&lt;&gt;MONTH(A$3)</formula>
    </cfRule>
  </conditionalFormatting>
  <conditionalFormatting sqref="A3">
    <cfRule type="expression" priority="32" aboveAverage="0" equalAverage="0" bottom="0" percent="0" rank="0" text="" dxfId="4">
      <formula>TODAY()=A3</formula>
    </cfRule>
    <cfRule type="expression" priority="33" aboveAverage="0" equalAverage="0" bottom="0" percent="0" rank="0" text="" dxfId="0">
      <formula>MONTH($A$1)&lt;&gt;MONTH(A3)</formula>
    </cfRule>
  </conditionalFormatting>
  <conditionalFormatting sqref="A4 C4 E4 G4 I4 K4">
    <cfRule type="expression" priority="34" aboveAverage="0" equalAverage="0" bottom="0" percent="0" rank="0" text="" dxfId="1">
      <formula>MONTH($A$1)&lt;&gt;MONTH(A3)</formula>
    </cfRule>
  </conditionalFormatting>
  <conditionalFormatting sqref="A5 C5 E5 G5 I5 K5">
    <cfRule type="expression" priority="35" aboveAverage="0" equalAverage="0" bottom="0" percent="0" rank="0" text="" dxfId="1">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DATE(Year!$A$1,4,1)</f>
        <v>39904</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39901</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39902</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39903</v>
      </c>
      <c r="F3" s="39"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39904</v>
      </c>
      <c r="H3" s="41"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All Fool's Day</v>
      </c>
      <c r="I3" s="40" t="n">
        <f aca="false">IF(WEEKDAY($A$1)&lt;=5,$A$1+5-WEEKDAY($A$1),K3-1)</f>
        <v>39905</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39906</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39907</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39908</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39909</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39910</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39911</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39912</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39913</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39914</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39915</v>
      </c>
      <c r="B13" s="41"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Easter Sunday</v>
      </c>
      <c r="C13" s="48" t="n">
        <f aca="false">A13+1</f>
        <v>39916</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39917</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39918</v>
      </c>
      <c r="H13" s="50"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Pay Uncle Sam</v>
      </c>
      <c r="I13" s="48" t="n">
        <f aca="false">G13+1</f>
        <v>39919</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39920</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39921</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39922</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39923</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39924</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39925</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39926</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39927</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39928</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39929</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39930</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39931</v>
      </c>
      <c r="F23" s="49"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John's Birthday</v>
      </c>
      <c r="G23" s="48" t="n">
        <f aca="false">E23+1</f>
        <v>39932</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39933</v>
      </c>
      <c r="J23" s="43"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39934</v>
      </c>
      <c r="L23" s="39"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39935</v>
      </c>
      <c r="N23" s="39"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39936</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39937</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39938</v>
      </c>
      <c r="F28" s="41"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Cinco de Mayo</v>
      </c>
      <c r="G28" s="48" t="n">
        <f aca="false">E28+1</f>
        <v>39939</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39940</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39941</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39942</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DATE(Year!$A$1,5,1)</f>
        <v>39934</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39929</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39930</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39931</v>
      </c>
      <c r="F3" s="49"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John's Birthday</v>
      </c>
      <c r="G3" s="40" t="n">
        <f aca="false">IF(WEEKDAY($A$1)&lt;=4,$A$1+4-WEEKDAY($A$1),I3-1)</f>
        <v>39932</v>
      </c>
      <c r="H3" s="39"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39933</v>
      </c>
      <c r="J3" s="39"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39934</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39935</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39936</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39937</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39938</v>
      </c>
      <c r="F8" s="41"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Cinco de Mayo</v>
      </c>
      <c r="G8" s="48" t="n">
        <f aca="false">E8+1</f>
        <v>39939</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39940</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39941</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39942</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39943</v>
      </c>
      <c r="B13" s="41"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Mother's Day</v>
      </c>
      <c r="C13" s="48" t="n">
        <f aca="false">A13+1</f>
        <v>39944</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39945</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39946</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39947</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39948</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39949</v>
      </c>
      <c r="N13" s="42"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Armed Forces Day</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39950</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39951</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39952</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39953</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39954</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39955</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39956</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39957</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39958</v>
      </c>
      <c r="D23" s="42"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Memorial Day</v>
      </c>
      <c r="E23" s="48" t="n">
        <f aca="false">C23+1</f>
        <v>39959</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39960</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39961</v>
      </c>
      <c r="J23" s="43"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39962</v>
      </c>
      <c r="L23" s="43"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39963</v>
      </c>
      <c r="N23" s="43"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9" hidden="false" customHeight="false" outlineLevel="0" collapsed="false">
      <c r="A28" s="48" t="n">
        <f aca="false">M23+1</f>
        <v>39964</v>
      </c>
      <c r="B28" s="43"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39965</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39966</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39967</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39968</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39969</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39970</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DATE(Year!$A$1,6,1)</f>
        <v>39965</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39964</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39965</v>
      </c>
      <c r="D3" s="43"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39966</v>
      </c>
      <c r="F3" s="43"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39967</v>
      </c>
      <c r="H3" s="43"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39968</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39969</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39970</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39971</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39972</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39973</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39974</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39975</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39976</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39977</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39978</v>
      </c>
      <c r="B13" s="42"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Flag Day</v>
      </c>
      <c r="C13" s="48" t="n">
        <f aca="false">A13+1</f>
        <v>39979</v>
      </c>
      <c r="D13" s="50"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Pay Uncle Sam</v>
      </c>
      <c r="E13" s="48" t="n">
        <f aca="false">C13+1</f>
        <v>39980</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39981</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39982</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39983</v>
      </c>
      <c r="L13" s="41"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Juneteenth</v>
      </c>
      <c r="M13" s="48" t="n">
        <f aca="false">K13+1</f>
        <v>39984</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39985</v>
      </c>
      <c r="B18" s="41"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Father's Day</v>
      </c>
      <c r="C18" s="48" t="n">
        <f aca="false">A18+1</f>
        <v>39986</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39987</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39988</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39989</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39990</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39991</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39992</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39993</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39994</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39995</v>
      </c>
      <c r="H23" s="39"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39996</v>
      </c>
      <c r="J23" s="39"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39997</v>
      </c>
      <c r="L23" s="39"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39998</v>
      </c>
      <c r="N23" s="42"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Independence Day</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39999</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40000</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40001</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40002</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40003</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40004</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40005</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DATE(Year!$A$1,7,1)</f>
        <v>39995</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39992</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39993</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39994</v>
      </c>
      <c r="F3" s="39"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39995</v>
      </c>
      <c r="H3" s="43"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39996</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39997</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39998</v>
      </c>
      <c r="N3" s="42"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Independence Day</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39999</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40000</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40001</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40002</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40003</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40004</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40005</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40006</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40007</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40008</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40009</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40010</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40011</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40012</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40013</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40014</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40015</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40016</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40017</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40018</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40019</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40020</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40021</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40022</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40023</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40024</v>
      </c>
      <c r="J23" s="43"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40025</v>
      </c>
      <c r="L23" s="43"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40026</v>
      </c>
      <c r="N23" s="39"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40027</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40028</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40029</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40030</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40031</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40032</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40033</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DATE(Year!$A$1,8,1)</f>
        <v>40026</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40020</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40021</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40022</v>
      </c>
      <c r="F3" s="39"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40023</v>
      </c>
      <c r="H3" s="39"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40024</v>
      </c>
      <c r="J3" s="39"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40025</v>
      </c>
      <c r="L3" s="39"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40026</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40027</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40028</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40029</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40030</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40031</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40032</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40033</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40034</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40035</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40036</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40037</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40038</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40039</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40040</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40041</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40042</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40043</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40044</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40045</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40046</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40047</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40048</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40049</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40050</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40051</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40052</v>
      </c>
      <c r="J23" s="43"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40053</v>
      </c>
      <c r="L23" s="43"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40054</v>
      </c>
      <c r="N23" s="43"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9" hidden="false" customHeight="false" outlineLevel="0" collapsed="false">
      <c r="A28" s="48" t="n">
        <f aca="false">M23+1</f>
        <v>40055</v>
      </c>
      <c r="B28" s="43"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40056</v>
      </c>
      <c r="D28" s="43"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40057</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40058</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40059</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40060</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40061</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1.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DATE(Year!$A$1,9,1)</f>
        <v>40057</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40055</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40056</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40057</v>
      </c>
      <c r="F3" s="43"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40058</v>
      </c>
      <c r="H3" s="43"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40059</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40060</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40061</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40062</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40063</v>
      </c>
      <c r="D8" s="42"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Labor Day</v>
      </c>
      <c r="E8" s="48" t="n">
        <f aca="false">C8+1</f>
        <v>40064</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40065</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40066</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40067</v>
      </c>
      <c r="L8" s="41"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“9/11”</v>
      </c>
      <c r="M8" s="48" t="n">
        <f aca="false">K8+1</f>
        <v>40068</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40069</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40070</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40071</v>
      </c>
      <c r="F13" s="50"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Pay Uncle Sam</v>
      </c>
      <c r="G13" s="48" t="n">
        <f aca="false">E13+1</f>
        <v>40072</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40073</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40074</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40075</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40076</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40077</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40078</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40079</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40080</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40081</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40082</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40083</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40084</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40085</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40086</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40087</v>
      </c>
      <c r="J23" s="39"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40088</v>
      </c>
      <c r="L23" s="39"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40089</v>
      </c>
      <c r="N23" s="39"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40090</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40091</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40092</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40093</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40094</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40095</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40096</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2.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DATE(Year!$A$1,10,1)</f>
        <v>40087</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40083</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40084</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40085</v>
      </c>
      <c r="F3" s="39"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40086</v>
      </c>
      <c r="H3" s="39"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40087</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40088</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40089</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40090</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40091</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40092</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40093</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40094</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40095</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40096</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40097</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40098</v>
      </c>
      <c r="D13" s="42"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Columbus Day</v>
      </c>
      <c r="E13" s="48" t="n">
        <f aca="false">C13+1</f>
        <v>40099</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40100</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40101</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40102</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40103</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40104</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40105</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40106</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40107</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40108</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40109</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40110</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40111</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40112</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40113</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40114</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40115</v>
      </c>
      <c r="J23" s="43"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40116</v>
      </c>
      <c r="L23" s="43"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40117</v>
      </c>
      <c r="N23" s="41"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Halloween</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40118</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40119</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40120</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40121</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40122</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40123</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40124</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3.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DATE(Year!$A$1,11,1)</f>
        <v>40118</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40118</v>
      </c>
      <c r="B3" s="43"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40119</v>
      </c>
      <c r="D3" s="43"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40120</v>
      </c>
      <c r="F3" s="43"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40121</v>
      </c>
      <c r="H3" s="43"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40122</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40123</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40124</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40125</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40126</v>
      </c>
      <c r="D8" s="43"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
      </c>
      <c r="E8" s="48" t="n">
        <f aca="false">C8+1</f>
        <v>40127</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40128</v>
      </c>
      <c r="H8" s="42"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Veterans Day</v>
      </c>
      <c r="I8" s="48" t="n">
        <f aca="false">G8+1</f>
        <v>40129</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40130</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40131</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40132</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40133</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40134</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40135</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40136</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40137</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40138</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40139</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40140</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40141</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40142</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40143</v>
      </c>
      <c r="J18" s="42"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Thanksgiving Day</v>
      </c>
      <c r="K18" s="48" t="n">
        <f aca="false">I18+1</f>
        <v>40144</v>
      </c>
      <c r="L18" s="43"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
      </c>
      <c r="M18" s="48" t="n">
        <f aca="false">K18+1</f>
        <v>40145</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40146</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40147</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40148</v>
      </c>
      <c r="F23" s="39"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40149</v>
      </c>
      <c r="H23" s="39"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40150</v>
      </c>
      <c r="J23" s="39"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
      </c>
      <c r="K23" s="48" t="n">
        <f aca="false">I23+1</f>
        <v>40151</v>
      </c>
      <c r="L23" s="39"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
      </c>
      <c r="M23" s="48" t="n">
        <f aca="false">K23+1</f>
        <v>40152</v>
      </c>
      <c r="N23" s="39"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40153</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40154</v>
      </c>
      <c r="D28" s="41"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Pearl Harbor Day</v>
      </c>
      <c r="E28" s="48" t="n">
        <f aca="false">C28+1</f>
        <v>40155</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40156</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40157</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40158</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40159</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4.xml><?xml version="1.0" encoding="utf-8"?>
<worksheet xmlns="http://schemas.openxmlformats.org/spreadsheetml/2006/main" xmlns:r="http://schemas.openxmlformats.org/officeDocument/2006/relationships">
  <sheetPr filterMode="false">
    <pageSetUpPr fitToPage="false"/>
  </sheetPr>
  <dimension ref="A1:R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5"/>
    <col collapsed="false" customWidth="true" hidden="false" outlineLevel="0" max="2" min="2" style="0" width="15.55"/>
    <col collapsed="false" customWidth="true" hidden="false" outlineLevel="0" max="3" min="3" style="0" width="4.15"/>
    <col collapsed="false" customWidth="true" hidden="false" outlineLevel="0" max="4" min="4" style="0" width="15.55"/>
    <col collapsed="false" customWidth="true" hidden="false" outlineLevel="0" max="5" min="5" style="0" width="4.15"/>
    <col collapsed="false" customWidth="true" hidden="false" outlineLevel="0" max="6" min="6" style="0" width="15.55"/>
    <col collapsed="false" customWidth="true" hidden="false" outlineLevel="0" max="7" min="7" style="0" width="4.15"/>
    <col collapsed="false" customWidth="true" hidden="false" outlineLevel="0" max="8" min="8" style="0" width="15.55"/>
    <col collapsed="false" customWidth="true" hidden="false" outlineLevel="0" max="9" min="9" style="0" width="4.15"/>
    <col collapsed="false" customWidth="true" hidden="false" outlineLevel="0" max="10" min="10" style="0" width="15.55"/>
    <col collapsed="false" customWidth="true" hidden="false" outlineLevel="0" max="11" min="11" style="0" width="4.15"/>
    <col collapsed="false" customWidth="true" hidden="false" outlineLevel="0" max="12" min="12" style="0" width="15.55"/>
    <col collapsed="false" customWidth="true" hidden="false" outlineLevel="0" max="13" min="13" style="0" width="4.15"/>
    <col collapsed="false" customWidth="true" hidden="false" outlineLevel="0" max="14" min="14" style="0" width="15.55"/>
    <col collapsed="false" customWidth="true" hidden="false" outlineLevel="0" max="15" min="15" style="0" width="4.15"/>
    <col collapsed="false" customWidth="false" hidden="false" outlineLevel="0" max="18" min="16" style="0" width="11.57"/>
    <col collapsed="false" customWidth="false" hidden="false" outlineLevel="0" max="1025" min="19" style="0" width="11.52"/>
  </cols>
  <sheetData>
    <row r="1" customFormat="false" ht="18" hidden="false" customHeight="true" outlineLevel="0" collapsed="false">
      <c r="A1" s="35" t="n">
        <f aca="false">DATE(Year!$A$1,12,1)</f>
        <v>40148</v>
      </c>
      <c r="B1" s="35"/>
      <c r="C1" s="35"/>
      <c r="D1" s="35"/>
      <c r="E1" s="35"/>
      <c r="F1" s="35"/>
      <c r="G1" s="35"/>
      <c r="H1" s="35"/>
      <c r="I1" s="35"/>
      <c r="J1" s="35"/>
      <c r="K1" s="35"/>
      <c r="L1" s="35"/>
      <c r="M1" s="35"/>
      <c r="N1" s="35"/>
      <c r="O1" s="36"/>
      <c r="P1" s="20"/>
      <c r="Q1" s="20"/>
      <c r="R1" s="20"/>
    </row>
    <row r="2" customFormat="false" ht="15.1" hidden="false" customHeight="true" outlineLevel="0" collapsed="false">
      <c r="A2" s="37" t="s">
        <v>37</v>
      </c>
      <c r="B2" s="37"/>
      <c r="C2" s="37" t="s">
        <v>38</v>
      </c>
      <c r="D2" s="37"/>
      <c r="E2" s="37" t="s">
        <v>39</v>
      </c>
      <c r="F2" s="37"/>
      <c r="G2" s="37" t="s">
        <v>40</v>
      </c>
      <c r="H2" s="37"/>
      <c r="I2" s="37" t="s">
        <v>41</v>
      </c>
      <c r="J2" s="37"/>
      <c r="K2" s="37" t="s">
        <v>42</v>
      </c>
      <c r="L2" s="37"/>
      <c r="M2" s="37" t="s">
        <v>43</v>
      </c>
      <c r="N2" s="37"/>
      <c r="O2" s="36"/>
      <c r="P2" s="20"/>
      <c r="Q2" s="20"/>
      <c r="R2" s="20"/>
    </row>
    <row r="3" customFormat="false" ht="14.9" hidden="false" customHeight="false" outlineLevel="0" collapsed="false">
      <c r="A3" s="38" t="n">
        <f aca="false">IF(WEEKDAY($A$1)=1,$A$1,C3-1)</f>
        <v>40146</v>
      </c>
      <c r="B3" s="39" t="str">
        <f aca="false">IF(NOT(ISNA(MATCH(A3,Holidays!$A$3:$A$33,0))),VLOOKUP(A3,Holidays!$A$3:$B$33,2,0)&amp;T(_xlfn.ORG.OPENOFFICE.STYLE("Red")),IF(NOT(ISNA(MATCH(A3,Holidays!$C$3:$C$33,0))),VLOOKUP(A3,Holidays!$C$3:$D$33,2,0)&amp;T(_xlfn.ORG.OPENOFFICE.STYLE("Yellow")),IF(NOT(ISNA(MATCH(A3,Holidays!$E$3:$E$33,0))),VLOOKUP(A3,Holidays!$E$3:$F$33,2,0)&amp;T(_xlfn.ORG.OPENOFFICE.STYLE("Green")),IF(NOT(ISNA(MATCH(A3,Holidays!$G$3:$G$33,0))),VLOOKUP(A3,Holidays!$G$3:$H$33,2,0)&amp;T(_xlfn.ORG.OPENOFFICE.STYLE("Magenta")),IF(MONTH($A$1)&lt;&gt;MONTH(A3),""&amp;T(_xlfn.ORG.OPENOFFICE.STYLE("NTRMonth")),""&amp;T(_xlfn.ORG.OPENOFFICE.STYLE("TopRight")))))))</f>
        <v/>
      </c>
      <c r="C3" s="40" t="n">
        <f aca="false">IF(WEEKDAY($A$1)&lt;=2,$A$1+2-WEEKDAY($A$1),E3-1)</f>
        <v>40147</v>
      </c>
      <c r="D3" s="39" t="str">
        <f aca="false">IF(NOT(ISNA(MATCH(C3,Holidays!$A$3:$A$33,0))),VLOOKUP(C3,Holidays!$A$3:$B$33,2,0)&amp;T(_xlfn.ORG.OPENOFFICE.STYLE("Red")),IF(NOT(ISNA(MATCH(C3,Holidays!$C$3:$C$33,0))),VLOOKUP(C3,Holidays!$C$3:$D$33,2,0)&amp;T(_xlfn.ORG.OPENOFFICE.STYLE("Yellow")),IF(NOT(ISNA(MATCH(C3,Holidays!$E$3:$E$33,0))),VLOOKUP(C3,Holidays!$E$3:$F$33,2,0)&amp;T(_xlfn.ORG.OPENOFFICE.STYLE("Green")),IF(NOT(ISNA(MATCH(C3,Holidays!$G$3:$G$33,0))),VLOOKUP(C3,Holidays!$G$3:$H$33,2,0)&amp;T(_xlfn.ORG.OPENOFFICE.STYLE("Magenta")),IF(MONTH($A$1)&lt;&gt;MONTH(C3),""&amp;T(_xlfn.ORG.OPENOFFICE.STYLE("NTRMonth")),""&amp;T(_xlfn.ORG.OPENOFFICE.STYLE("TopRight")))))))</f>
        <v/>
      </c>
      <c r="E3" s="40" t="n">
        <f aca="false">IF(WEEKDAY($A$1)&lt;=3,$A$1+3-WEEKDAY($A$1),G3-1)</f>
        <v>40148</v>
      </c>
      <c r="F3" s="43" t="str">
        <f aca="false">IF(NOT(ISNA(MATCH(E3,Holidays!$A$3:$A$33,0))),VLOOKUP(E3,Holidays!$A$3:$B$33,2,0)&amp;T(_xlfn.ORG.OPENOFFICE.STYLE("Red")),IF(NOT(ISNA(MATCH(E3,Holidays!$C$3:$C$33,0))),VLOOKUP(E3,Holidays!$C$3:$D$33,2,0)&amp;T(_xlfn.ORG.OPENOFFICE.STYLE("Yellow")),IF(NOT(ISNA(MATCH(E3,Holidays!$E$3:$E$33,0))),VLOOKUP(E3,Holidays!$E$3:$F$33,2,0)&amp;T(_xlfn.ORG.OPENOFFICE.STYLE("Green")),IF(NOT(ISNA(MATCH(E3,Holidays!$G$3:$G$33,0))),VLOOKUP(E3,Holidays!$G$3:$H$33,2,0)&amp;T(_xlfn.ORG.OPENOFFICE.STYLE("Magenta")),IF(MONTH($A$1)&lt;&gt;MONTH(E3),""&amp;T(_xlfn.ORG.OPENOFFICE.STYLE("NTRMonth")),""&amp;T(_xlfn.ORG.OPENOFFICE.STYLE("TopRight")))))))</f>
        <v/>
      </c>
      <c r="G3" s="40" t="n">
        <f aca="false">IF(WEEKDAY($A$1)&lt;=4,$A$1+4-WEEKDAY($A$1),I3-1)</f>
        <v>40149</v>
      </c>
      <c r="H3" s="43" t="str">
        <f aca="false">IF(NOT(ISNA(MATCH(G3,Holidays!$A$3:$A$33,0))),VLOOKUP(G3,Holidays!$A$3:$B$33,2,0)&amp;T(_xlfn.ORG.OPENOFFICE.STYLE("Red")),IF(NOT(ISNA(MATCH(G3,Holidays!$C$3:$C$33,0))),VLOOKUP(G3,Holidays!$C$3:$D$33,2,0)&amp;T(_xlfn.ORG.OPENOFFICE.STYLE("Yellow")),IF(NOT(ISNA(MATCH(G3,Holidays!$E$3:$E$33,0))),VLOOKUP(G3,Holidays!$E$3:$F$33,2,0)&amp;T(_xlfn.ORG.OPENOFFICE.STYLE("Green")),IF(NOT(ISNA(MATCH(G3,Holidays!$G$3:$G$33,0))),VLOOKUP(G3,Holidays!$G$3:$H$33,2,0)&amp;T(_xlfn.ORG.OPENOFFICE.STYLE("Magenta")),IF(MONTH($A$1)&lt;&gt;MONTH(G3),""&amp;T(_xlfn.ORG.OPENOFFICE.STYLE("NTRMonth")),""&amp;T(_xlfn.ORG.OPENOFFICE.STYLE("TopRight")))))))</f>
        <v/>
      </c>
      <c r="I3" s="40" t="n">
        <f aca="false">IF(WEEKDAY($A$1)&lt;=5,$A$1+5-WEEKDAY($A$1),K3-1)</f>
        <v>40150</v>
      </c>
      <c r="J3" s="43" t="str">
        <f aca="false">IF(NOT(ISNA(MATCH(I3,Holidays!$A$3:$A$33,0))),VLOOKUP(I3,Holidays!$A$3:$B$33,2,0)&amp;T(_xlfn.ORG.OPENOFFICE.STYLE("Red")),IF(NOT(ISNA(MATCH(I3,Holidays!$C$3:$C$33,0))),VLOOKUP(I3,Holidays!$C$3:$D$33,2,0)&amp;T(_xlfn.ORG.OPENOFFICE.STYLE("Yellow")),IF(NOT(ISNA(MATCH(I3,Holidays!$E$3:$E$33,0))),VLOOKUP(I3,Holidays!$E$3:$F$33,2,0)&amp;T(_xlfn.ORG.OPENOFFICE.STYLE("Green")),IF(NOT(ISNA(MATCH(I3,Holidays!$G$3:$G$33,0))),VLOOKUP(I3,Holidays!$G$3:$H$33,2,0)&amp;T(_xlfn.ORG.OPENOFFICE.STYLE("Magenta")),IF(MONTH($A$1)&lt;&gt;MONTH(I3),""&amp;T(_xlfn.ORG.OPENOFFICE.STYLE("NTRMonth")),""&amp;T(_xlfn.ORG.OPENOFFICE.STYLE("TopRight")))))))</f>
        <v/>
      </c>
      <c r="K3" s="40" t="n">
        <f aca="false">IF(WEEKDAY($A$1)&lt;=6,$A$1+6-WEEKDAY($A$1),M3-1)</f>
        <v>40151</v>
      </c>
      <c r="L3" s="43" t="str">
        <f aca="false">IF(NOT(ISNA(MATCH(K3,Holidays!$A$3:$A$33,0))),VLOOKUP(K3,Holidays!$A$3:$B$33,2,0)&amp;T(_xlfn.ORG.OPENOFFICE.STYLE("Red")),IF(NOT(ISNA(MATCH(K3,Holidays!$C$3:$C$33,0))),VLOOKUP(K3,Holidays!$C$3:$D$33,2,0)&amp;T(_xlfn.ORG.OPENOFFICE.STYLE("Yellow")),IF(NOT(ISNA(MATCH(K3,Holidays!$E$3:$E$33,0))),VLOOKUP(K3,Holidays!$E$3:$F$33,2,0)&amp;T(_xlfn.ORG.OPENOFFICE.STYLE("Green")),IF(NOT(ISNA(MATCH(K3,Holidays!$G$3:$G$33,0))),VLOOKUP(K3,Holidays!$G$3:$H$33,2,0)&amp;T(_xlfn.ORG.OPENOFFICE.STYLE("Magenta")),IF(MONTH($A$1)&lt;&gt;MONTH(K3),""&amp;T(_xlfn.ORG.OPENOFFICE.STYLE("NTRMonth")),""&amp;T(_xlfn.ORG.OPENOFFICE.STYLE("TopRight")))))))</f>
        <v/>
      </c>
      <c r="M3" s="40" t="n">
        <f aca="false">$A$1+7-WEEKDAY($A$1)</f>
        <v>40152</v>
      </c>
      <c r="N3" s="43" t="str">
        <f aca="false">IF(NOT(ISNA(MATCH(M3,Holidays!$A$3:$A$33,0))),VLOOKUP(M3,Holidays!$A$3:$B$33,2,0)&amp;T(_xlfn.ORG.OPENOFFICE.STYLE("Red")),IF(NOT(ISNA(MATCH(M3,Holidays!$C$3:$C$33,0))),VLOOKUP(M3,Holidays!$C$3:$D$33,2,0)&amp;T(_xlfn.ORG.OPENOFFICE.STYLE("Yellow")),IF(NOT(ISNA(MATCH(M3,Holidays!$E$3:$E$33,0))),VLOOKUP(M3,Holidays!$E$3:$F$33,2,0)&amp;T(_xlfn.ORG.OPENOFFICE.STYLE("Green")),IF(NOT(ISNA(MATCH(M3,Holidays!$G$3:$G$33,0))),VLOOKUP(M3,Holidays!$G$3:$H$33,2,0)&amp;T(_xlfn.ORG.OPENOFFICE.STYLE("Magenta")),IF(MONTH($A$1)&lt;&gt;MONTH(M3),""&amp;T(_xlfn.ORG.OPENOFFICE.STYLE("NTRMonth")),""&amp;T(_xlfn.ORG.OPENOFFICE.STYLE("TopRight")))))))</f>
        <v/>
      </c>
      <c r="O3" s="36"/>
      <c r="P3" s="20"/>
      <c r="Q3" s="20"/>
      <c r="R3" s="20"/>
    </row>
    <row r="4" customFormat="false" ht="12.85" hidden="false" customHeight="false" outlineLevel="0" collapsed="false">
      <c r="A4" s="44"/>
      <c r="B4" s="44"/>
      <c r="C4" s="44"/>
      <c r="D4" s="44"/>
      <c r="E4" s="44"/>
      <c r="F4" s="44"/>
      <c r="G4" s="44"/>
      <c r="H4" s="44"/>
      <c r="I4" s="44"/>
      <c r="J4" s="44"/>
      <c r="K4" s="44"/>
      <c r="L4" s="44"/>
      <c r="M4" s="45"/>
      <c r="N4" s="45"/>
      <c r="O4" s="36"/>
      <c r="P4" s="20"/>
      <c r="Q4" s="20"/>
      <c r="R4" s="20"/>
    </row>
    <row r="5" customFormat="false" ht="12.85" hidden="false" customHeight="false" outlineLevel="0" collapsed="false">
      <c r="A5" s="44"/>
      <c r="B5" s="44"/>
      <c r="C5" s="44"/>
      <c r="D5" s="44"/>
      <c r="E5" s="44"/>
      <c r="F5" s="44"/>
      <c r="G5" s="44"/>
      <c r="H5" s="44"/>
      <c r="I5" s="44"/>
      <c r="J5" s="44"/>
      <c r="K5" s="44"/>
      <c r="L5" s="44"/>
      <c r="M5" s="45"/>
      <c r="N5" s="45"/>
      <c r="O5" s="36"/>
      <c r="P5" s="20"/>
      <c r="Q5" s="20"/>
      <c r="R5" s="20"/>
    </row>
    <row r="6" customFormat="false" ht="12.85" hidden="false" customHeight="false" outlineLevel="0" collapsed="false">
      <c r="A6" s="44"/>
      <c r="B6" s="44"/>
      <c r="C6" s="44"/>
      <c r="D6" s="44"/>
      <c r="E6" s="44"/>
      <c r="F6" s="44"/>
      <c r="G6" s="44"/>
      <c r="H6" s="44"/>
      <c r="I6" s="44"/>
      <c r="J6" s="44"/>
      <c r="K6" s="44"/>
      <c r="L6" s="44"/>
      <c r="M6" s="45"/>
      <c r="N6" s="45"/>
      <c r="O6" s="36"/>
      <c r="P6" s="20"/>
      <c r="Q6" s="20"/>
      <c r="R6" s="20"/>
    </row>
    <row r="7" customFormat="false" ht="12.85" hidden="false" customHeight="false" outlineLevel="0" collapsed="false">
      <c r="A7" s="46"/>
      <c r="B7" s="46"/>
      <c r="C7" s="46"/>
      <c r="D7" s="46"/>
      <c r="E7" s="46"/>
      <c r="F7" s="46"/>
      <c r="G7" s="46"/>
      <c r="H7" s="46"/>
      <c r="I7" s="46"/>
      <c r="J7" s="46"/>
      <c r="K7" s="46"/>
      <c r="L7" s="46"/>
      <c r="M7" s="47"/>
      <c r="N7" s="47"/>
      <c r="O7" s="36"/>
      <c r="P7" s="20"/>
      <c r="Q7" s="20"/>
      <c r="R7" s="20"/>
    </row>
    <row r="8" customFormat="false" ht="14.9" hidden="false" customHeight="false" outlineLevel="0" collapsed="false">
      <c r="A8" s="48" t="n">
        <f aca="false">M3+1</f>
        <v>40153</v>
      </c>
      <c r="B8" s="43" t="str">
        <f aca="false">IF(NOT(ISNA(MATCH(A8,Holidays!$A$3:$A$33,0))),VLOOKUP(A8,Holidays!$A$3:$B$33,2,0)&amp;T(_xlfn.ORG.OPENOFFICE.STYLE("Red")),IF(NOT(ISNA(MATCH(A8,Holidays!$C$3:$C$33,0))),VLOOKUP(A8,Holidays!$C$3:$D$33,2,0)&amp;T(_xlfn.ORG.OPENOFFICE.STYLE("Yellow")),IF(NOT(ISNA(MATCH(A8,Holidays!$E$3:$E$33,0))),VLOOKUP(A8,Holidays!$E$3:$F$33,2,0)&amp;T(_xlfn.ORG.OPENOFFICE.STYLE("Green")),IF(NOT(ISNA(MATCH(A8,Holidays!$G$3:$G$33,0))),VLOOKUP(A8,Holidays!$G$3:$H$33,2,0)&amp;T(_xlfn.ORG.OPENOFFICE.STYLE("Magenta")),IF(MONTH($A$1)&lt;&gt;MONTH(A8),""&amp;T(_xlfn.ORG.OPENOFFICE.STYLE("NTRMonth")),""&amp;T(_xlfn.ORG.OPENOFFICE.STYLE("TopRight")))))))</f>
        <v/>
      </c>
      <c r="C8" s="48" t="n">
        <f aca="false">A8+1</f>
        <v>40154</v>
      </c>
      <c r="D8" s="41" t="str">
        <f aca="false">IF(NOT(ISNA(MATCH(C8,Holidays!$A$3:$A$33,0))),VLOOKUP(C8,Holidays!$A$3:$B$33,2,0)&amp;T(_xlfn.ORG.OPENOFFICE.STYLE("Red")),IF(NOT(ISNA(MATCH(C8,Holidays!$C$3:$C$33,0))),VLOOKUP(C8,Holidays!$C$3:$D$33,2,0)&amp;T(_xlfn.ORG.OPENOFFICE.STYLE("Yellow")),IF(NOT(ISNA(MATCH(C8,Holidays!$E$3:$E$33,0))),VLOOKUP(C8,Holidays!$E$3:$F$33,2,0)&amp;T(_xlfn.ORG.OPENOFFICE.STYLE("Green")),IF(NOT(ISNA(MATCH(C8,Holidays!$G$3:$G$33,0))),VLOOKUP(C8,Holidays!$G$3:$H$33,2,0)&amp;T(_xlfn.ORG.OPENOFFICE.STYLE("Magenta")),IF(MONTH($A$1)&lt;&gt;MONTH(C8),""&amp;T(_xlfn.ORG.OPENOFFICE.STYLE("NTRMonth")),""&amp;T(_xlfn.ORG.OPENOFFICE.STYLE("TopRight")))))))</f>
        <v>Pearl Harbor Day</v>
      </c>
      <c r="E8" s="48" t="n">
        <f aca="false">C8+1</f>
        <v>40155</v>
      </c>
      <c r="F8" s="43" t="str">
        <f aca="false">IF(NOT(ISNA(MATCH(E8,Holidays!$A$3:$A$33,0))),VLOOKUP(E8,Holidays!$A$3:$B$33,2,0)&amp;T(_xlfn.ORG.OPENOFFICE.STYLE("Red")),IF(NOT(ISNA(MATCH(E8,Holidays!$C$3:$C$33,0))),VLOOKUP(E8,Holidays!$C$3:$D$33,2,0)&amp;T(_xlfn.ORG.OPENOFFICE.STYLE("Yellow")),IF(NOT(ISNA(MATCH(E8,Holidays!$E$3:$E$33,0))),VLOOKUP(E8,Holidays!$E$3:$F$33,2,0)&amp;T(_xlfn.ORG.OPENOFFICE.STYLE("Green")),IF(NOT(ISNA(MATCH(E8,Holidays!$G$3:$G$33,0))),VLOOKUP(E8,Holidays!$G$3:$H$33,2,0)&amp;T(_xlfn.ORG.OPENOFFICE.STYLE("Magenta")),IF(MONTH($A$1)&lt;&gt;MONTH(E8),""&amp;T(_xlfn.ORG.OPENOFFICE.STYLE("NTRMonth")),""&amp;T(_xlfn.ORG.OPENOFFICE.STYLE("TopRight")))))))</f>
        <v/>
      </c>
      <c r="G8" s="48" t="n">
        <f aca="false">E8+1</f>
        <v>40156</v>
      </c>
      <c r="H8" s="43" t="str">
        <f aca="false">IF(NOT(ISNA(MATCH(G8,Holidays!$A$3:$A$33,0))),VLOOKUP(G8,Holidays!$A$3:$B$33,2,0)&amp;T(_xlfn.ORG.OPENOFFICE.STYLE("Red")),IF(NOT(ISNA(MATCH(G8,Holidays!$C$3:$C$33,0))),VLOOKUP(G8,Holidays!$C$3:$D$33,2,0)&amp;T(_xlfn.ORG.OPENOFFICE.STYLE("Yellow")),IF(NOT(ISNA(MATCH(G8,Holidays!$E$3:$E$33,0))),VLOOKUP(G8,Holidays!$E$3:$F$33,2,0)&amp;T(_xlfn.ORG.OPENOFFICE.STYLE("Green")),IF(NOT(ISNA(MATCH(G8,Holidays!$G$3:$G$33,0))),VLOOKUP(G8,Holidays!$G$3:$H$33,2,0)&amp;T(_xlfn.ORG.OPENOFFICE.STYLE("Magenta")),IF(MONTH($A$1)&lt;&gt;MONTH(G8),""&amp;T(_xlfn.ORG.OPENOFFICE.STYLE("NTRMonth")),""&amp;T(_xlfn.ORG.OPENOFFICE.STYLE("TopRight")))))))</f>
        <v/>
      </c>
      <c r="I8" s="48" t="n">
        <f aca="false">G8+1</f>
        <v>40157</v>
      </c>
      <c r="J8" s="43" t="str">
        <f aca="false">IF(NOT(ISNA(MATCH(I8,Holidays!$A$3:$A$33,0))),VLOOKUP(I8,Holidays!$A$3:$B$33,2,0)&amp;T(_xlfn.ORG.OPENOFFICE.STYLE("Red")),IF(NOT(ISNA(MATCH(I8,Holidays!$C$3:$C$33,0))),VLOOKUP(I8,Holidays!$C$3:$D$33,2,0)&amp;T(_xlfn.ORG.OPENOFFICE.STYLE("Yellow")),IF(NOT(ISNA(MATCH(I8,Holidays!$E$3:$E$33,0))),VLOOKUP(I8,Holidays!$E$3:$F$33,2,0)&amp;T(_xlfn.ORG.OPENOFFICE.STYLE("Green")),IF(NOT(ISNA(MATCH(I8,Holidays!$G$3:$G$33,0))),VLOOKUP(I8,Holidays!$G$3:$H$33,2,0)&amp;T(_xlfn.ORG.OPENOFFICE.STYLE("Magenta")),IF(MONTH($A$1)&lt;&gt;MONTH(I8),""&amp;T(_xlfn.ORG.OPENOFFICE.STYLE("NTRMonth")),""&amp;T(_xlfn.ORG.OPENOFFICE.STYLE("TopRight")))))))</f>
        <v/>
      </c>
      <c r="K8" s="48" t="n">
        <f aca="false">I8+1</f>
        <v>40158</v>
      </c>
      <c r="L8" s="43" t="str">
        <f aca="false">IF(NOT(ISNA(MATCH(K8,Holidays!$A$3:$A$33,0))),VLOOKUP(K8,Holidays!$A$3:$B$33,2,0)&amp;T(_xlfn.ORG.OPENOFFICE.STYLE("Red")),IF(NOT(ISNA(MATCH(K8,Holidays!$C$3:$C$33,0))),VLOOKUP(K8,Holidays!$C$3:$D$33,2,0)&amp;T(_xlfn.ORG.OPENOFFICE.STYLE("Yellow")),IF(NOT(ISNA(MATCH(K8,Holidays!$E$3:$E$33,0))),VLOOKUP(K8,Holidays!$E$3:$F$33,2,0)&amp;T(_xlfn.ORG.OPENOFFICE.STYLE("Green")),IF(NOT(ISNA(MATCH(K8,Holidays!$G$3:$G$33,0))),VLOOKUP(K8,Holidays!$G$3:$H$33,2,0)&amp;T(_xlfn.ORG.OPENOFFICE.STYLE("Magenta")),IF(MONTH($A$1)&lt;&gt;MONTH(K8),""&amp;T(_xlfn.ORG.OPENOFFICE.STYLE("NTRMonth")),""&amp;T(_xlfn.ORG.OPENOFFICE.STYLE("TopRight")))))))</f>
        <v/>
      </c>
      <c r="M8" s="48" t="n">
        <f aca="false">K8+1</f>
        <v>40159</v>
      </c>
      <c r="N8" s="43" t="str">
        <f aca="false">IF(NOT(ISNA(MATCH(M8,Holidays!$A$3:$A$33,0))),VLOOKUP(M8,Holidays!$A$3:$B$33,2,0)&amp;T(_xlfn.ORG.OPENOFFICE.STYLE("Red")),IF(NOT(ISNA(MATCH(M8,Holidays!$C$3:$C$33,0))),VLOOKUP(M8,Holidays!$C$3:$D$33,2,0)&amp;T(_xlfn.ORG.OPENOFFICE.STYLE("Yellow")),IF(NOT(ISNA(MATCH(M8,Holidays!$E$3:$E$33,0))),VLOOKUP(M8,Holidays!$E$3:$F$33,2,0)&amp;T(_xlfn.ORG.OPENOFFICE.STYLE("Green")),IF(NOT(ISNA(MATCH(M8,Holidays!$G$3:$G$33,0))),VLOOKUP(M8,Holidays!$G$3:$H$33,2,0)&amp;T(_xlfn.ORG.OPENOFFICE.STYLE("Magenta")),IF(MONTH($A$1)&lt;&gt;MONTH(M8),""&amp;T(_xlfn.ORG.OPENOFFICE.STYLE("NTRMonth")),""&amp;T(_xlfn.ORG.OPENOFFICE.STYLE("TopRight")))))))</f>
        <v/>
      </c>
      <c r="O8" s="36"/>
      <c r="P8" s="20"/>
      <c r="Q8" s="20"/>
      <c r="R8" s="20"/>
    </row>
    <row r="9" customFormat="false" ht="12.85" hidden="false" customHeight="false" outlineLevel="0" collapsed="false">
      <c r="A9" s="44"/>
      <c r="B9" s="44"/>
      <c r="C9" s="44"/>
      <c r="D9" s="44"/>
      <c r="E9" s="44"/>
      <c r="F9" s="44"/>
      <c r="G9" s="44"/>
      <c r="H9" s="44"/>
      <c r="I9" s="44"/>
      <c r="J9" s="44"/>
      <c r="K9" s="44"/>
      <c r="L9" s="44"/>
      <c r="M9" s="44"/>
      <c r="N9" s="44"/>
      <c r="O9" s="36"/>
      <c r="P9" s="20"/>
      <c r="Q9" s="20"/>
      <c r="R9" s="20"/>
    </row>
    <row r="10" customFormat="false" ht="12.85" hidden="false" customHeight="false" outlineLevel="0" collapsed="false">
      <c r="A10" s="44"/>
      <c r="B10" s="44"/>
      <c r="C10" s="44"/>
      <c r="D10" s="44"/>
      <c r="E10" s="44"/>
      <c r="F10" s="44"/>
      <c r="G10" s="44"/>
      <c r="H10" s="44"/>
      <c r="I10" s="44"/>
      <c r="J10" s="44"/>
      <c r="K10" s="44"/>
      <c r="L10" s="44"/>
      <c r="M10" s="44"/>
      <c r="N10" s="44"/>
      <c r="O10" s="36"/>
      <c r="P10" s="20"/>
      <c r="Q10" s="20"/>
      <c r="R10" s="20"/>
    </row>
    <row r="11" customFormat="false" ht="12.85" hidden="false" customHeight="false" outlineLevel="0" collapsed="false">
      <c r="A11" s="44"/>
      <c r="B11" s="44"/>
      <c r="C11" s="44"/>
      <c r="D11" s="44"/>
      <c r="E11" s="44"/>
      <c r="F11" s="44"/>
      <c r="G11" s="44"/>
      <c r="H11" s="44"/>
      <c r="I11" s="44"/>
      <c r="J11" s="44"/>
      <c r="K11" s="44"/>
      <c r="L11" s="44"/>
      <c r="M11" s="44"/>
      <c r="N11" s="44"/>
      <c r="O11" s="36"/>
      <c r="P11" s="20"/>
      <c r="Q11" s="20"/>
      <c r="R11" s="20"/>
    </row>
    <row r="12" customFormat="false" ht="12.85" hidden="false" customHeight="false" outlineLevel="0" collapsed="false">
      <c r="A12" s="46"/>
      <c r="B12" s="46"/>
      <c r="C12" s="46"/>
      <c r="D12" s="46"/>
      <c r="E12" s="46"/>
      <c r="F12" s="46"/>
      <c r="G12" s="46"/>
      <c r="H12" s="46"/>
      <c r="I12" s="46"/>
      <c r="J12" s="46"/>
      <c r="K12" s="46"/>
      <c r="L12" s="46"/>
      <c r="M12" s="46"/>
      <c r="N12" s="46"/>
      <c r="O12" s="36"/>
      <c r="P12" s="20"/>
      <c r="Q12" s="20"/>
      <c r="R12" s="20"/>
    </row>
    <row r="13" customFormat="false" ht="14.9" hidden="false" customHeight="false" outlineLevel="0" collapsed="false">
      <c r="A13" s="48" t="n">
        <f aca="false">M8+1</f>
        <v>40160</v>
      </c>
      <c r="B13" s="43" t="str">
        <f aca="false">IF(NOT(ISNA(MATCH(A13,Holidays!$A$3:$A$33,0))),VLOOKUP(A13,Holidays!$A$3:$B$33,2,0)&amp;T(_xlfn.ORG.OPENOFFICE.STYLE("Red")),IF(NOT(ISNA(MATCH(A13,Holidays!$C$3:$C$33,0))),VLOOKUP(A13,Holidays!$C$3:$D$33,2,0)&amp;T(_xlfn.ORG.OPENOFFICE.STYLE("Yellow")),IF(NOT(ISNA(MATCH(A13,Holidays!$E$3:$E$33,0))),VLOOKUP(A13,Holidays!$E$3:$F$33,2,0)&amp;T(_xlfn.ORG.OPENOFFICE.STYLE("Green")),IF(NOT(ISNA(MATCH(A13,Holidays!$G$3:$G$33,0))),VLOOKUP(A13,Holidays!$G$3:$H$33,2,0)&amp;T(_xlfn.ORG.OPENOFFICE.STYLE("Magenta")),IF(MONTH($A$1)&lt;&gt;MONTH(A13),""&amp;T(_xlfn.ORG.OPENOFFICE.STYLE("NTRMonth")),""&amp;T(_xlfn.ORG.OPENOFFICE.STYLE("TopRight")))))))</f>
        <v/>
      </c>
      <c r="C13" s="48" t="n">
        <f aca="false">A13+1</f>
        <v>40161</v>
      </c>
      <c r="D13" s="43" t="str">
        <f aca="false">IF(NOT(ISNA(MATCH(C13,Holidays!$A$3:$A$33,0))),VLOOKUP(C13,Holidays!$A$3:$B$33,2,0)&amp;T(_xlfn.ORG.OPENOFFICE.STYLE("Red")),IF(NOT(ISNA(MATCH(C13,Holidays!$C$3:$C$33,0))),VLOOKUP(C13,Holidays!$C$3:$D$33,2,0)&amp;T(_xlfn.ORG.OPENOFFICE.STYLE("Yellow")),IF(NOT(ISNA(MATCH(C13,Holidays!$E$3:$E$33,0))),VLOOKUP(C13,Holidays!$E$3:$F$33,2,0)&amp;T(_xlfn.ORG.OPENOFFICE.STYLE("Green")),IF(NOT(ISNA(MATCH(C13,Holidays!$G$3:$G$33,0))),VLOOKUP(C13,Holidays!$G$3:$H$33,2,0)&amp;T(_xlfn.ORG.OPENOFFICE.STYLE("Magenta")),IF(MONTH($A$1)&lt;&gt;MONTH(C13),""&amp;T(_xlfn.ORG.OPENOFFICE.STYLE("NTRMonth")),""&amp;T(_xlfn.ORG.OPENOFFICE.STYLE("TopRight")))))))</f>
        <v/>
      </c>
      <c r="E13" s="48" t="n">
        <f aca="false">C13+1</f>
        <v>40162</v>
      </c>
      <c r="F13" s="43" t="str">
        <f aca="false">IF(NOT(ISNA(MATCH(E13,Holidays!$A$3:$A$33,0))),VLOOKUP(E13,Holidays!$A$3:$B$33,2,0)&amp;T(_xlfn.ORG.OPENOFFICE.STYLE("Red")),IF(NOT(ISNA(MATCH(E13,Holidays!$C$3:$C$33,0))),VLOOKUP(E13,Holidays!$C$3:$D$33,2,0)&amp;T(_xlfn.ORG.OPENOFFICE.STYLE("Yellow")),IF(NOT(ISNA(MATCH(E13,Holidays!$E$3:$E$33,0))),VLOOKUP(E13,Holidays!$E$3:$F$33,2,0)&amp;T(_xlfn.ORG.OPENOFFICE.STYLE("Green")),IF(NOT(ISNA(MATCH(E13,Holidays!$G$3:$G$33,0))),VLOOKUP(E13,Holidays!$G$3:$H$33,2,0)&amp;T(_xlfn.ORG.OPENOFFICE.STYLE("Magenta")),IF(MONTH($A$1)&lt;&gt;MONTH(E13),""&amp;T(_xlfn.ORG.OPENOFFICE.STYLE("NTRMonth")),""&amp;T(_xlfn.ORG.OPENOFFICE.STYLE("TopRight")))))))</f>
        <v/>
      </c>
      <c r="G13" s="48" t="n">
        <f aca="false">E13+1</f>
        <v>40163</v>
      </c>
      <c r="H13" s="43" t="str">
        <f aca="false">IF(NOT(ISNA(MATCH(G13,Holidays!$A$3:$A$33,0))),VLOOKUP(G13,Holidays!$A$3:$B$33,2,0)&amp;T(_xlfn.ORG.OPENOFFICE.STYLE("Red")),IF(NOT(ISNA(MATCH(G13,Holidays!$C$3:$C$33,0))),VLOOKUP(G13,Holidays!$C$3:$D$33,2,0)&amp;T(_xlfn.ORG.OPENOFFICE.STYLE("Yellow")),IF(NOT(ISNA(MATCH(G13,Holidays!$E$3:$E$33,0))),VLOOKUP(G13,Holidays!$E$3:$F$33,2,0)&amp;T(_xlfn.ORG.OPENOFFICE.STYLE("Green")),IF(NOT(ISNA(MATCH(G13,Holidays!$G$3:$G$33,0))),VLOOKUP(G13,Holidays!$G$3:$H$33,2,0)&amp;T(_xlfn.ORG.OPENOFFICE.STYLE("Magenta")),IF(MONTH($A$1)&lt;&gt;MONTH(G13),""&amp;T(_xlfn.ORG.OPENOFFICE.STYLE("NTRMonth")),""&amp;T(_xlfn.ORG.OPENOFFICE.STYLE("TopRight")))))))</f>
        <v/>
      </c>
      <c r="I13" s="48" t="n">
        <f aca="false">G13+1</f>
        <v>40164</v>
      </c>
      <c r="J13" s="43" t="str">
        <f aca="false">IF(NOT(ISNA(MATCH(I13,Holidays!$A$3:$A$33,0))),VLOOKUP(I13,Holidays!$A$3:$B$33,2,0)&amp;T(_xlfn.ORG.OPENOFFICE.STYLE("Red")),IF(NOT(ISNA(MATCH(I13,Holidays!$C$3:$C$33,0))),VLOOKUP(I13,Holidays!$C$3:$D$33,2,0)&amp;T(_xlfn.ORG.OPENOFFICE.STYLE("Yellow")),IF(NOT(ISNA(MATCH(I13,Holidays!$E$3:$E$33,0))),VLOOKUP(I13,Holidays!$E$3:$F$33,2,0)&amp;T(_xlfn.ORG.OPENOFFICE.STYLE("Green")),IF(NOT(ISNA(MATCH(I13,Holidays!$G$3:$G$33,0))),VLOOKUP(I13,Holidays!$G$3:$H$33,2,0)&amp;T(_xlfn.ORG.OPENOFFICE.STYLE("Magenta")),IF(MONTH($A$1)&lt;&gt;MONTH(I13),""&amp;T(_xlfn.ORG.OPENOFFICE.STYLE("NTRMonth")),""&amp;T(_xlfn.ORG.OPENOFFICE.STYLE("TopRight")))))))</f>
        <v/>
      </c>
      <c r="K13" s="48" t="n">
        <f aca="false">I13+1</f>
        <v>40165</v>
      </c>
      <c r="L13" s="43" t="str">
        <f aca="false">IF(NOT(ISNA(MATCH(K13,Holidays!$A$3:$A$33,0))),VLOOKUP(K13,Holidays!$A$3:$B$33,2,0)&amp;T(_xlfn.ORG.OPENOFFICE.STYLE("Red")),IF(NOT(ISNA(MATCH(K13,Holidays!$C$3:$C$33,0))),VLOOKUP(K13,Holidays!$C$3:$D$33,2,0)&amp;T(_xlfn.ORG.OPENOFFICE.STYLE("Yellow")),IF(NOT(ISNA(MATCH(K13,Holidays!$E$3:$E$33,0))),VLOOKUP(K13,Holidays!$E$3:$F$33,2,0)&amp;T(_xlfn.ORG.OPENOFFICE.STYLE("Green")),IF(NOT(ISNA(MATCH(K13,Holidays!$G$3:$G$33,0))),VLOOKUP(K13,Holidays!$G$3:$H$33,2,0)&amp;T(_xlfn.ORG.OPENOFFICE.STYLE("Magenta")),IF(MONTH($A$1)&lt;&gt;MONTH(K13),""&amp;T(_xlfn.ORG.OPENOFFICE.STYLE("NTRMonth")),""&amp;T(_xlfn.ORG.OPENOFFICE.STYLE("TopRight")))))))</f>
        <v/>
      </c>
      <c r="M13" s="48" t="n">
        <f aca="false">K13+1</f>
        <v>40166</v>
      </c>
      <c r="N13" s="43" t="str">
        <f aca="false">IF(NOT(ISNA(MATCH(M13,Holidays!$A$3:$A$33,0))),VLOOKUP(M13,Holidays!$A$3:$B$33,2,0)&amp;T(_xlfn.ORG.OPENOFFICE.STYLE("Red")),IF(NOT(ISNA(MATCH(M13,Holidays!$C$3:$C$33,0))),VLOOKUP(M13,Holidays!$C$3:$D$33,2,0)&amp;T(_xlfn.ORG.OPENOFFICE.STYLE("Yellow")),IF(NOT(ISNA(MATCH(M13,Holidays!$E$3:$E$33,0))),VLOOKUP(M13,Holidays!$E$3:$F$33,2,0)&amp;T(_xlfn.ORG.OPENOFFICE.STYLE("Green")),IF(NOT(ISNA(MATCH(M13,Holidays!$G$3:$G$33,0))),VLOOKUP(M13,Holidays!$G$3:$H$33,2,0)&amp;T(_xlfn.ORG.OPENOFFICE.STYLE("Magenta")),IF(MONTH($A$1)&lt;&gt;MONTH(M13),""&amp;T(_xlfn.ORG.OPENOFFICE.STYLE("NTRMonth")),""&amp;T(_xlfn.ORG.OPENOFFICE.STYLE("TopRight")))))))</f>
        <v/>
      </c>
      <c r="O13" s="36"/>
      <c r="P13" s="20"/>
      <c r="Q13" s="20"/>
      <c r="R13" s="20"/>
    </row>
    <row r="14" customFormat="false" ht="12.85" hidden="false" customHeight="false" outlineLevel="0" collapsed="false">
      <c r="A14" s="44"/>
      <c r="B14" s="44"/>
      <c r="C14" s="44"/>
      <c r="D14" s="44"/>
      <c r="E14" s="44"/>
      <c r="F14" s="44"/>
      <c r="G14" s="44"/>
      <c r="H14" s="44"/>
      <c r="I14" s="44"/>
      <c r="J14" s="44"/>
      <c r="K14" s="44"/>
      <c r="L14" s="44"/>
      <c r="M14" s="44"/>
      <c r="N14" s="44"/>
      <c r="O14" s="36"/>
      <c r="P14" s="20"/>
      <c r="Q14" s="20"/>
      <c r="R14" s="20"/>
    </row>
    <row r="15" customFormat="false" ht="12.85" hidden="false" customHeight="false" outlineLevel="0" collapsed="false">
      <c r="A15" s="44"/>
      <c r="B15" s="44"/>
      <c r="C15" s="44"/>
      <c r="D15" s="44"/>
      <c r="E15" s="44"/>
      <c r="F15" s="44"/>
      <c r="G15" s="44"/>
      <c r="H15" s="44"/>
      <c r="I15" s="44"/>
      <c r="J15" s="44"/>
      <c r="K15" s="44"/>
      <c r="L15" s="44"/>
      <c r="M15" s="44"/>
      <c r="N15" s="44"/>
      <c r="O15" s="36"/>
      <c r="P15" s="20"/>
      <c r="Q15" s="20"/>
      <c r="R15" s="20"/>
    </row>
    <row r="16" customFormat="false" ht="12.85" hidden="false" customHeight="false" outlineLevel="0" collapsed="false">
      <c r="A16" s="44"/>
      <c r="B16" s="44"/>
      <c r="C16" s="44"/>
      <c r="D16" s="44"/>
      <c r="E16" s="44"/>
      <c r="F16" s="44"/>
      <c r="G16" s="44"/>
      <c r="H16" s="44"/>
      <c r="I16" s="44"/>
      <c r="J16" s="44"/>
      <c r="K16" s="44"/>
      <c r="L16" s="44"/>
      <c r="M16" s="44"/>
      <c r="N16" s="44"/>
      <c r="O16" s="36"/>
      <c r="P16" s="20"/>
      <c r="Q16" s="20"/>
      <c r="R16" s="20"/>
    </row>
    <row r="17" customFormat="false" ht="12.85" hidden="false" customHeight="false" outlineLevel="0" collapsed="false">
      <c r="A17" s="46"/>
      <c r="B17" s="46"/>
      <c r="C17" s="46"/>
      <c r="D17" s="46"/>
      <c r="E17" s="46"/>
      <c r="F17" s="46"/>
      <c r="G17" s="46"/>
      <c r="H17" s="46"/>
      <c r="I17" s="46"/>
      <c r="J17" s="46"/>
      <c r="K17" s="46"/>
      <c r="L17" s="46"/>
      <c r="M17" s="46"/>
      <c r="N17" s="46"/>
      <c r="O17" s="36"/>
      <c r="P17" s="20"/>
      <c r="Q17" s="20"/>
      <c r="R17" s="20"/>
    </row>
    <row r="18" customFormat="false" ht="14.9" hidden="false" customHeight="false" outlineLevel="0" collapsed="false">
      <c r="A18" s="48" t="n">
        <f aca="false">M13+1</f>
        <v>40167</v>
      </c>
      <c r="B18" s="43" t="str">
        <f aca="false">IF(NOT(ISNA(MATCH(A18,Holidays!$A$3:$A$33,0))),VLOOKUP(A18,Holidays!$A$3:$B$33,2,0)&amp;T(_xlfn.ORG.OPENOFFICE.STYLE("Red")),IF(NOT(ISNA(MATCH(A18,Holidays!$C$3:$C$33,0))),VLOOKUP(A18,Holidays!$C$3:$D$33,2,0)&amp;T(_xlfn.ORG.OPENOFFICE.STYLE("Yellow")),IF(NOT(ISNA(MATCH(A18,Holidays!$E$3:$E$33,0))),VLOOKUP(A18,Holidays!$E$3:$F$33,2,0)&amp;T(_xlfn.ORG.OPENOFFICE.STYLE("Green")),IF(NOT(ISNA(MATCH(A18,Holidays!$G$3:$G$33,0))),VLOOKUP(A18,Holidays!$G$3:$H$33,2,0)&amp;T(_xlfn.ORG.OPENOFFICE.STYLE("Magenta")),IF(MONTH($A$1)&lt;&gt;MONTH(A18),""&amp;T(_xlfn.ORG.OPENOFFICE.STYLE("NTRMonth")),""&amp;T(_xlfn.ORG.OPENOFFICE.STYLE("TopRight")))))))</f>
        <v/>
      </c>
      <c r="C18" s="48" t="n">
        <f aca="false">A18+1</f>
        <v>40168</v>
      </c>
      <c r="D18" s="43" t="str">
        <f aca="false">IF(NOT(ISNA(MATCH(C18,Holidays!$A$3:$A$33,0))),VLOOKUP(C18,Holidays!$A$3:$B$33,2,0)&amp;T(_xlfn.ORG.OPENOFFICE.STYLE("Red")),IF(NOT(ISNA(MATCH(C18,Holidays!$C$3:$C$33,0))),VLOOKUP(C18,Holidays!$C$3:$D$33,2,0)&amp;T(_xlfn.ORG.OPENOFFICE.STYLE("Yellow")),IF(NOT(ISNA(MATCH(C18,Holidays!$E$3:$E$33,0))),VLOOKUP(C18,Holidays!$E$3:$F$33,2,0)&amp;T(_xlfn.ORG.OPENOFFICE.STYLE("Green")),IF(NOT(ISNA(MATCH(C18,Holidays!$G$3:$G$33,0))),VLOOKUP(C18,Holidays!$G$3:$H$33,2,0)&amp;T(_xlfn.ORG.OPENOFFICE.STYLE("Magenta")),IF(MONTH($A$1)&lt;&gt;MONTH(C18),""&amp;T(_xlfn.ORG.OPENOFFICE.STYLE("NTRMonth")),""&amp;T(_xlfn.ORG.OPENOFFICE.STYLE("TopRight")))))))</f>
        <v/>
      </c>
      <c r="E18" s="48" t="n">
        <f aca="false">C18+1</f>
        <v>40169</v>
      </c>
      <c r="F18" s="43" t="str">
        <f aca="false">IF(NOT(ISNA(MATCH(E18,Holidays!$A$3:$A$33,0))),VLOOKUP(E18,Holidays!$A$3:$B$33,2,0)&amp;T(_xlfn.ORG.OPENOFFICE.STYLE("Red")),IF(NOT(ISNA(MATCH(E18,Holidays!$C$3:$C$33,0))),VLOOKUP(E18,Holidays!$C$3:$D$33,2,0)&amp;T(_xlfn.ORG.OPENOFFICE.STYLE("Yellow")),IF(NOT(ISNA(MATCH(E18,Holidays!$E$3:$E$33,0))),VLOOKUP(E18,Holidays!$E$3:$F$33,2,0)&amp;T(_xlfn.ORG.OPENOFFICE.STYLE("Green")),IF(NOT(ISNA(MATCH(E18,Holidays!$G$3:$G$33,0))),VLOOKUP(E18,Holidays!$G$3:$H$33,2,0)&amp;T(_xlfn.ORG.OPENOFFICE.STYLE("Magenta")),IF(MONTH($A$1)&lt;&gt;MONTH(E18),""&amp;T(_xlfn.ORG.OPENOFFICE.STYLE("NTRMonth")),""&amp;T(_xlfn.ORG.OPENOFFICE.STYLE("TopRight")))))))</f>
        <v/>
      </c>
      <c r="G18" s="48" t="n">
        <f aca="false">E18+1</f>
        <v>40170</v>
      </c>
      <c r="H18" s="43" t="str">
        <f aca="false">IF(NOT(ISNA(MATCH(G18,Holidays!$A$3:$A$33,0))),VLOOKUP(G18,Holidays!$A$3:$B$33,2,0)&amp;T(_xlfn.ORG.OPENOFFICE.STYLE("Red")),IF(NOT(ISNA(MATCH(G18,Holidays!$C$3:$C$33,0))),VLOOKUP(G18,Holidays!$C$3:$D$33,2,0)&amp;T(_xlfn.ORG.OPENOFFICE.STYLE("Yellow")),IF(NOT(ISNA(MATCH(G18,Holidays!$E$3:$E$33,0))),VLOOKUP(G18,Holidays!$E$3:$F$33,2,0)&amp;T(_xlfn.ORG.OPENOFFICE.STYLE("Green")),IF(NOT(ISNA(MATCH(G18,Holidays!$G$3:$G$33,0))),VLOOKUP(G18,Holidays!$G$3:$H$33,2,0)&amp;T(_xlfn.ORG.OPENOFFICE.STYLE("Magenta")),IF(MONTH($A$1)&lt;&gt;MONTH(G18),""&amp;T(_xlfn.ORG.OPENOFFICE.STYLE("NTRMonth")),""&amp;T(_xlfn.ORG.OPENOFFICE.STYLE("TopRight")))))))</f>
        <v/>
      </c>
      <c r="I18" s="48" t="n">
        <f aca="false">G18+1</f>
        <v>40171</v>
      </c>
      <c r="J18" s="43" t="str">
        <f aca="false">IF(NOT(ISNA(MATCH(I18,Holidays!$A$3:$A$33,0))),VLOOKUP(I18,Holidays!$A$3:$B$33,2,0)&amp;T(_xlfn.ORG.OPENOFFICE.STYLE("Red")),IF(NOT(ISNA(MATCH(I18,Holidays!$C$3:$C$33,0))),VLOOKUP(I18,Holidays!$C$3:$D$33,2,0)&amp;T(_xlfn.ORG.OPENOFFICE.STYLE("Yellow")),IF(NOT(ISNA(MATCH(I18,Holidays!$E$3:$E$33,0))),VLOOKUP(I18,Holidays!$E$3:$F$33,2,0)&amp;T(_xlfn.ORG.OPENOFFICE.STYLE("Green")),IF(NOT(ISNA(MATCH(I18,Holidays!$G$3:$G$33,0))),VLOOKUP(I18,Holidays!$G$3:$H$33,2,0)&amp;T(_xlfn.ORG.OPENOFFICE.STYLE("Magenta")),IF(MONTH($A$1)&lt;&gt;MONTH(I18),""&amp;T(_xlfn.ORG.OPENOFFICE.STYLE("NTRMonth")),""&amp;T(_xlfn.ORG.OPENOFFICE.STYLE("TopRight")))))))</f>
        <v/>
      </c>
      <c r="K18" s="48" t="n">
        <f aca="false">I18+1</f>
        <v>40172</v>
      </c>
      <c r="L18" s="42" t="str">
        <f aca="false">IF(NOT(ISNA(MATCH(K18,Holidays!$A$3:$A$33,0))),VLOOKUP(K18,Holidays!$A$3:$B$33,2,0)&amp;T(_xlfn.ORG.OPENOFFICE.STYLE("Red")),IF(NOT(ISNA(MATCH(K18,Holidays!$C$3:$C$33,0))),VLOOKUP(K18,Holidays!$C$3:$D$33,2,0)&amp;T(_xlfn.ORG.OPENOFFICE.STYLE("Yellow")),IF(NOT(ISNA(MATCH(K18,Holidays!$E$3:$E$33,0))),VLOOKUP(K18,Holidays!$E$3:$F$33,2,0)&amp;T(_xlfn.ORG.OPENOFFICE.STYLE("Green")),IF(NOT(ISNA(MATCH(K18,Holidays!$G$3:$G$33,0))),VLOOKUP(K18,Holidays!$G$3:$H$33,2,0)&amp;T(_xlfn.ORG.OPENOFFICE.STYLE("Magenta")),IF(MONTH($A$1)&lt;&gt;MONTH(K18),""&amp;T(_xlfn.ORG.OPENOFFICE.STYLE("NTRMonth")),""&amp;T(_xlfn.ORG.OPENOFFICE.STYLE("TopRight")))))))</f>
        <v>Christmas Day</v>
      </c>
      <c r="M18" s="48" t="n">
        <f aca="false">K18+1</f>
        <v>40173</v>
      </c>
      <c r="N18" s="43" t="str">
        <f aca="false">IF(NOT(ISNA(MATCH(M18,Holidays!$A$3:$A$33,0))),VLOOKUP(M18,Holidays!$A$3:$B$33,2,0)&amp;T(_xlfn.ORG.OPENOFFICE.STYLE("Red")),IF(NOT(ISNA(MATCH(M18,Holidays!$C$3:$C$33,0))),VLOOKUP(M18,Holidays!$C$3:$D$33,2,0)&amp;T(_xlfn.ORG.OPENOFFICE.STYLE("Yellow")),IF(NOT(ISNA(MATCH(M18,Holidays!$E$3:$E$33,0))),VLOOKUP(M18,Holidays!$E$3:$F$33,2,0)&amp;T(_xlfn.ORG.OPENOFFICE.STYLE("Green")),IF(NOT(ISNA(MATCH(M18,Holidays!$G$3:$G$33,0))),VLOOKUP(M18,Holidays!$G$3:$H$33,2,0)&amp;T(_xlfn.ORG.OPENOFFICE.STYLE("Magenta")),IF(MONTH($A$1)&lt;&gt;MONTH(M18),""&amp;T(_xlfn.ORG.OPENOFFICE.STYLE("NTRMonth")),""&amp;T(_xlfn.ORG.OPENOFFICE.STYLE("TopRight")))))))</f>
        <v/>
      </c>
      <c r="O18" s="36"/>
      <c r="P18" s="20"/>
      <c r="Q18" s="20"/>
      <c r="R18" s="20"/>
    </row>
    <row r="19" customFormat="false" ht="12.85" hidden="false" customHeight="false" outlineLevel="0" collapsed="false">
      <c r="A19" s="44"/>
      <c r="B19" s="44"/>
      <c r="C19" s="44"/>
      <c r="D19" s="44"/>
      <c r="E19" s="44"/>
      <c r="F19" s="44"/>
      <c r="G19" s="44"/>
      <c r="H19" s="44"/>
      <c r="I19" s="44"/>
      <c r="J19" s="44"/>
      <c r="K19" s="44"/>
      <c r="L19" s="44"/>
      <c r="M19" s="44"/>
      <c r="N19" s="44"/>
      <c r="O19" s="36"/>
      <c r="P19" s="20"/>
      <c r="Q19" s="20"/>
      <c r="R19" s="20"/>
    </row>
    <row r="20" customFormat="false" ht="12.85" hidden="false" customHeight="false" outlineLevel="0" collapsed="false">
      <c r="A20" s="44"/>
      <c r="B20" s="44"/>
      <c r="C20" s="44"/>
      <c r="D20" s="44"/>
      <c r="E20" s="44"/>
      <c r="F20" s="44"/>
      <c r="G20" s="44"/>
      <c r="H20" s="44"/>
      <c r="I20" s="44"/>
      <c r="J20" s="44"/>
      <c r="K20" s="44"/>
      <c r="L20" s="44"/>
      <c r="M20" s="44"/>
      <c r="N20" s="44"/>
      <c r="O20" s="36"/>
      <c r="P20" s="20"/>
      <c r="Q20" s="20"/>
      <c r="R20" s="20"/>
    </row>
    <row r="21" customFormat="false" ht="12.85" hidden="false" customHeight="false" outlineLevel="0" collapsed="false">
      <c r="A21" s="44"/>
      <c r="B21" s="44"/>
      <c r="C21" s="44"/>
      <c r="D21" s="44"/>
      <c r="E21" s="44"/>
      <c r="F21" s="44"/>
      <c r="G21" s="44"/>
      <c r="H21" s="44"/>
      <c r="I21" s="44"/>
      <c r="J21" s="44"/>
      <c r="K21" s="44"/>
      <c r="L21" s="44"/>
      <c r="M21" s="44"/>
      <c r="N21" s="44"/>
      <c r="O21" s="36"/>
      <c r="P21" s="20"/>
      <c r="Q21" s="20"/>
      <c r="R21" s="20"/>
    </row>
    <row r="22" customFormat="false" ht="12.85" hidden="false" customHeight="false" outlineLevel="0" collapsed="false">
      <c r="A22" s="46"/>
      <c r="B22" s="46"/>
      <c r="C22" s="46"/>
      <c r="D22" s="46"/>
      <c r="E22" s="46"/>
      <c r="F22" s="46"/>
      <c r="G22" s="46"/>
      <c r="H22" s="46"/>
      <c r="I22" s="46"/>
      <c r="J22" s="46"/>
      <c r="K22" s="46"/>
      <c r="L22" s="46"/>
      <c r="M22" s="46"/>
      <c r="N22" s="46"/>
      <c r="O22" s="36"/>
      <c r="P22" s="20"/>
      <c r="Q22" s="20"/>
      <c r="R22" s="20"/>
    </row>
    <row r="23" customFormat="false" ht="14.9" hidden="false" customHeight="false" outlineLevel="0" collapsed="false">
      <c r="A23" s="48" t="n">
        <f aca="false">M18+1</f>
        <v>40174</v>
      </c>
      <c r="B23" s="43" t="str">
        <f aca="false">IF(NOT(ISNA(MATCH(A23,Holidays!$A$3:$A$33,0))),VLOOKUP(A23,Holidays!$A$3:$B$33,2,0)&amp;T(_xlfn.ORG.OPENOFFICE.STYLE("Red")),IF(NOT(ISNA(MATCH(A23,Holidays!$C$3:$C$33,0))),VLOOKUP(A23,Holidays!$C$3:$D$33,2,0)&amp;T(_xlfn.ORG.OPENOFFICE.STYLE("Yellow")),IF(NOT(ISNA(MATCH(A23,Holidays!$E$3:$E$33,0))),VLOOKUP(A23,Holidays!$E$3:$F$33,2,0)&amp;T(_xlfn.ORG.OPENOFFICE.STYLE("Green")),IF(NOT(ISNA(MATCH(A23,Holidays!$G$3:$G$33,0))),VLOOKUP(A23,Holidays!$G$3:$H$33,2,0)&amp;T(_xlfn.ORG.OPENOFFICE.STYLE("Magenta")),IF(MONTH($A$1)&lt;&gt;MONTH(A23),""&amp;T(_xlfn.ORG.OPENOFFICE.STYLE("NTRMonth")),""&amp;T(_xlfn.ORG.OPENOFFICE.STYLE("TopRight")))))))</f>
        <v/>
      </c>
      <c r="C23" s="48" t="n">
        <f aca="false">A23+1</f>
        <v>40175</v>
      </c>
      <c r="D23" s="43" t="str">
        <f aca="false">IF(NOT(ISNA(MATCH(C23,Holidays!$A$3:$A$33,0))),VLOOKUP(C23,Holidays!$A$3:$B$33,2,0)&amp;T(_xlfn.ORG.OPENOFFICE.STYLE("Red")),IF(NOT(ISNA(MATCH(C23,Holidays!$C$3:$C$33,0))),VLOOKUP(C23,Holidays!$C$3:$D$33,2,0)&amp;T(_xlfn.ORG.OPENOFFICE.STYLE("Yellow")),IF(NOT(ISNA(MATCH(C23,Holidays!$E$3:$E$33,0))),VLOOKUP(C23,Holidays!$E$3:$F$33,2,0)&amp;T(_xlfn.ORG.OPENOFFICE.STYLE("Green")),IF(NOT(ISNA(MATCH(C23,Holidays!$G$3:$G$33,0))),VLOOKUP(C23,Holidays!$G$3:$H$33,2,0)&amp;T(_xlfn.ORG.OPENOFFICE.STYLE("Magenta")),IF(MONTH($A$1)&lt;&gt;MONTH(C23),""&amp;T(_xlfn.ORG.OPENOFFICE.STYLE("NTRMonth")),""&amp;T(_xlfn.ORG.OPENOFFICE.STYLE("TopRight")))))))</f>
        <v/>
      </c>
      <c r="E23" s="48" t="n">
        <f aca="false">C23+1</f>
        <v>40176</v>
      </c>
      <c r="F23" s="43" t="str">
        <f aca="false">IF(NOT(ISNA(MATCH(E23,Holidays!$A$3:$A$33,0))),VLOOKUP(E23,Holidays!$A$3:$B$33,2,0)&amp;T(_xlfn.ORG.OPENOFFICE.STYLE("Red")),IF(NOT(ISNA(MATCH(E23,Holidays!$C$3:$C$33,0))),VLOOKUP(E23,Holidays!$C$3:$D$33,2,0)&amp;T(_xlfn.ORG.OPENOFFICE.STYLE("Yellow")),IF(NOT(ISNA(MATCH(E23,Holidays!$E$3:$E$33,0))),VLOOKUP(E23,Holidays!$E$3:$F$33,2,0)&amp;T(_xlfn.ORG.OPENOFFICE.STYLE("Green")),IF(NOT(ISNA(MATCH(E23,Holidays!$G$3:$G$33,0))),VLOOKUP(E23,Holidays!$G$3:$H$33,2,0)&amp;T(_xlfn.ORG.OPENOFFICE.STYLE("Magenta")),IF(MONTH($A$1)&lt;&gt;MONTH(E23),""&amp;T(_xlfn.ORG.OPENOFFICE.STYLE("NTRMonth")),""&amp;T(_xlfn.ORG.OPENOFFICE.STYLE("TopRight")))))))</f>
        <v/>
      </c>
      <c r="G23" s="48" t="n">
        <f aca="false">E23+1</f>
        <v>40177</v>
      </c>
      <c r="H23" s="43" t="str">
        <f aca="false">IF(NOT(ISNA(MATCH(G23,Holidays!$A$3:$A$33,0))),VLOOKUP(G23,Holidays!$A$3:$B$33,2,0)&amp;T(_xlfn.ORG.OPENOFFICE.STYLE("Red")),IF(NOT(ISNA(MATCH(G23,Holidays!$C$3:$C$33,0))),VLOOKUP(G23,Holidays!$C$3:$D$33,2,0)&amp;T(_xlfn.ORG.OPENOFFICE.STYLE("Yellow")),IF(NOT(ISNA(MATCH(G23,Holidays!$E$3:$E$33,0))),VLOOKUP(G23,Holidays!$E$3:$F$33,2,0)&amp;T(_xlfn.ORG.OPENOFFICE.STYLE("Green")),IF(NOT(ISNA(MATCH(G23,Holidays!$G$3:$G$33,0))),VLOOKUP(G23,Holidays!$G$3:$H$33,2,0)&amp;T(_xlfn.ORG.OPENOFFICE.STYLE("Magenta")),IF(MONTH($A$1)&lt;&gt;MONTH(G23),""&amp;T(_xlfn.ORG.OPENOFFICE.STYLE("NTRMonth")),""&amp;T(_xlfn.ORG.OPENOFFICE.STYLE("TopRight")))))))</f>
        <v/>
      </c>
      <c r="I23" s="48" t="n">
        <f aca="false">G23+1</f>
        <v>40178</v>
      </c>
      <c r="J23" s="41" t="str">
        <f aca="false">IF(NOT(ISNA(MATCH(I23,Holidays!$A$3:$A$33,0))),VLOOKUP(I23,Holidays!$A$3:$B$33,2,0)&amp;T(_xlfn.ORG.OPENOFFICE.STYLE("Red")),IF(NOT(ISNA(MATCH(I23,Holidays!$C$3:$C$33,0))),VLOOKUP(I23,Holidays!$C$3:$D$33,2,0)&amp;T(_xlfn.ORG.OPENOFFICE.STYLE("Yellow")),IF(NOT(ISNA(MATCH(I23,Holidays!$E$3:$E$33,0))),VLOOKUP(I23,Holidays!$E$3:$F$33,2,0)&amp;T(_xlfn.ORG.OPENOFFICE.STYLE("Green")),IF(NOT(ISNA(MATCH(I23,Holidays!$G$3:$G$33,0))),VLOOKUP(I23,Holidays!$G$3:$H$33,2,0)&amp;T(_xlfn.ORG.OPENOFFICE.STYLE("Magenta")),IF(MONTH($A$1)&lt;&gt;MONTH(I23),""&amp;T(_xlfn.ORG.OPENOFFICE.STYLE("NTRMonth")),""&amp;T(_xlfn.ORG.OPENOFFICE.STYLE("TopRight")))))))</f>
        <v>New Year Eve</v>
      </c>
      <c r="K23" s="48" t="n">
        <f aca="false">I23+1</f>
        <v>40179</v>
      </c>
      <c r="L23" s="42" t="str">
        <f aca="false">IF(NOT(ISNA(MATCH(K23,Holidays!$A$3:$A$33,0))),VLOOKUP(K23,Holidays!$A$3:$B$33,2,0)&amp;T(_xlfn.ORG.OPENOFFICE.STYLE("Red")),IF(NOT(ISNA(MATCH(K23,Holidays!$C$3:$C$33,0))),VLOOKUP(K23,Holidays!$C$3:$D$33,2,0)&amp;T(_xlfn.ORG.OPENOFFICE.STYLE("Yellow")),IF(NOT(ISNA(MATCH(K23,Holidays!$E$3:$E$33,0))),VLOOKUP(K23,Holidays!$E$3:$F$33,2,0)&amp;T(_xlfn.ORG.OPENOFFICE.STYLE("Green")),IF(NOT(ISNA(MATCH(K23,Holidays!$G$3:$G$33,0))),VLOOKUP(K23,Holidays!$G$3:$H$33,2,0)&amp;T(_xlfn.ORG.OPENOFFICE.STYLE("Magenta")),IF(MONTH($A$1)&lt;&gt;MONTH(K23),""&amp;T(_xlfn.ORG.OPENOFFICE.STYLE("NTRMonth")),""&amp;T(_xlfn.ORG.OPENOFFICE.STYLE("TopRight")))))))</f>
        <v>New Year</v>
      </c>
      <c r="M23" s="48" t="n">
        <f aca="false">K23+1</f>
        <v>40180</v>
      </c>
      <c r="N23" s="39" t="str">
        <f aca="false">IF(NOT(ISNA(MATCH(M23,Holidays!$A$3:$A$33,0))),VLOOKUP(M23,Holidays!$A$3:$B$33,2,0)&amp;T(_xlfn.ORG.OPENOFFICE.STYLE("Red")),IF(NOT(ISNA(MATCH(M23,Holidays!$C$3:$C$33,0))),VLOOKUP(M23,Holidays!$C$3:$D$33,2,0)&amp;T(_xlfn.ORG.OPENOFFICE.STYLE("Yellow")),IF(NOT(ISNA(MATCH(M23,Holidays!$E$3:$E$33,0))),VLOOKUP(M23,Holidays!$E$3:$F$33,2,0)&amp;T(_xlfn.ORG.OPENOFFICE.STYLE("Green")),IF(NOT(ISNA(MATCH(M23,Holidays!$G$3:$G$33,0))),VLOOKUP(M23,Holidays!$G$3:$H$33,2,0)&amp;T(_xlfn.ORG.OPENOFFICE.STYLE("Magenta")),IF(MONTH($A$1)&lt;&gt;MONTH(M23),""&amp;T(_xlfn.ORG.OPENOFFICE.STYLE("NTRMonth")),""&amp;T(_xlfn.ORG.OPENOFFICE.STYLE("TopRight")))))))</f>
        <v/>
      </c>
      <c r="O23" s="36"/>
      <c r="P23" s="20"/>
      <c r="Q23" s="20"/>
      <c r="R23" s="20"/>
    </row>
    <row r="24" customFormat="false" ht="12.85" hidden="false" customHeight="false" outlineLevel="0" collapsed="false">
      <c r="A24" s="44"/>
      <c r="B24" s="44"/>
      <c r="C24" s="44"/>
      <c r="D24" s="44"/>
      <c r="E24" s="44"/>
      <c r="F24" s="44"/>
      <c r="G24" s="44"/>
      <c r="H24" s="44"/>
      <c r="I24" s="44"/>
      <c r="J24" s="44"/>
      <c r="K24" s="44"/>
      <c r="L24" s="44"/>
      <c r="M24" s="44"/>
      <c r="N24" s="44"/>
      <c r="O24" s="36"/>
      <c r="P24" s="20"/>
      <c r="Q24" s="20"/>
      <c r="R24" s="20"/>
    </row>
    <row r="25" customFormat="false" ht="12.85" hidden="false" customHeight="false" outlineLevel="0" collapsed="false">
      <c r="A25" s="44"/>
      <c r="B25" s="44"/>
      <c r="C25" s="44"/>
      <c r="D25" s="44"/>
      <c r="E25" s="44"/>
      <c r="F25" s="44"/>
      <c r="G25" s="44"/>
      <c r="H25" s="44"/>
      <c r="I25" s="44"/>
      <c r="J25" s="44"/>
      <c r="K25" s="44"/>
      <c r="L25" s="44"/>
      <c r="M25" s="44"/>
      <c r="N25" s="44"/>
      <c r="O25" s="36"/>
      <c r="P25" s="20"/>
      <c r="Q25" s="20"/>
      <c r="R25" s="20"/>
    </row>
    <row r="26" customFormat="false" ht="12.85" hidden="false" customHeight="false" outlineLevel="0" collapsed="false">
      <c r="A26" s="44"/>
      <c r="B26" s="44"/>
      <c r="C26" s="44"/>
      <c r="D26" s="44"/>
      <c r="E26" s="44"/>
      <c r="F26" s="44"/>
      <c r="G26" s="44"/>
      <c r="H26" s="44"/>
      <c r="I26" s="44"/>
      <c r="J26" s="44"/>
      <c r="K26" s="44"/>
      <c r="L26" s="44"/>
      <c r="M26" s="44"/>
      <c r="N26" s="44"/>
      <c r="O26" s="36"/>
      <c r="P26" s="20"/>
      <c r="Q26" s="20"/>
      <c r="R26" s="20"/>
    </row>
    <row r="27" customFormat="false" ht="12.85" hidden="false" customHeight="false" outlineLevel="0" collapsed="false">
      <c r="A27" s="46"/>
      <c r="B27" s="46"/>
      <c r="C27" s="46"/>
      <c r="D27" s="46"/>
      <c r="E27" s="46"/>
      <c r="F27" s="46"/>
      <c r="G27" s="46"/>
      <c r="H27" s="46"/>
      <c r="I27" s="46"/>
      <c r="J27" s="46"/>
      <c r="K27" s="46"/>
      <c r="L27" s="46"/>
      <c r="M27" s="46"/>
      <c r="N27" s="46"/>
      <c r="O27" s="36"/>
      <c r="P27" s="20"/>
      <c r="Q27" s="20"/>
      <c r="R27" s="20"/>
    </row>
    <row r="28" customFormat="false" ht="14.15" hidden="false" customHeight="false" outlineLevel="0" collapsed="false">
      <c r="A28" s="48" t="n">
        <f aca="false">M23+1</f>
        <v>40181</v>
      </c>
      <c r="B28" s="39" t="str">
        <f aca="false">IF(NOT(ISNA(MATCH(A28,Holidays!$A$3:$A$33,0))),VLOOKUP(A28,Holidays!$A$3:$B$33,2,0)&amp;T(_xlfn.ORG.OPENOFFICE.STYLE("Red")),IF(NOT(ISNA(MATCH(A28,Holidays!$C$3:$C$33,0))),VLOOKUP(A28,Holidays!$C$3:$D$33,2,0)&amp;T(_xlfn.ORG.OPENOFFICE.STYLE("Yellow")),IF(NOT(ISNA(MATCH(A28,Holidays!$E$3:$E$33,0))),VLOOKUP(A28,Holidays!$E$3:$F$33,2,0)&amp;T(_xlfn.ORG.OPENOFFICE.STYLE("Green")),IF(NOT(ISNA(MATCH(A28,Holidays!$G$3:$G$33,0))),VLOOKUP(A28,Holidays!$G$3:$H$33,2,0)&amp;T(_xlfn.ORG.OPENOFFICE.STYLE("Magenta")),IF(MONTH($A$1)&lt;&gt;MONTH(A28),""&amp;T(_xlfn.ORG.OPENOFFICE.STYLE("NTRMonth")),""&amp;T(_xlfn.ORG.OPENOFFICE.STYLE("TopRight")))))))</f>
        <v/>
      </c>
      <c r="C28" s="48" t="n">
        <f aca="false">A28+1</f>
        <v>40182</v>
      </c>
      <c r="D28" s="39" t="str">
        <f aca="false">IF(NOT(ISNA(MATCH(C28,Holidays!$A$3:$A$33,0))),VLOOKUP(C28,Holidays!$A$3:$B$33,2,0)&amp;T(_xlfn.ORG.OPENOFFICE.STYLE("Red")),IF(NOT(ISNA(MATCH(C28,Holidays!$C$3:$C$33,0))),VLOOKUP(C28,Holidays!$C$3:$D$33,2,0)&amp;T(_xlfn.ORG.OPENOFFICE.STYLE("Yellow")),IF(NOT(ISNA(MATCH(C28,Holidays!$E$3:$E$33,0))),VLOOKUP(C28,Holidays!$E$3:$F$33,2,0)&amp;T(_xlfn.ORG.OPENOFFICE.STYLE("Green")),IF(NOT(ISNA(MATCH(C28,Holidays!$G$3:$G$33,0))),VLOOKUP(C28,Holidays!$G$3:$H$33,2,0)&amp;T(_xlfn.ORG.OPENOFFICE.STYLE("Magenta")),IF(MONTH($A$1)&lt;&gt;MONTH(C28),""&amp;T(_xlfn.ORG.OPENOFFICE.STYLE("NTRMonth")),""&amp;T(_xlfn.ORG.OPENOFFICE.STYLE("TopRight")))))))</f>
        <v/>
      </c>
      <c r="E28" s="48" t="n">
        <f aca="false">C28+1</f>
        <v>40183</v>
      </c>
      <c r="F28" s="39" t="str">
        <f aca="false">IF(NOT(ISNA(MATCH(E28,Holidays!$A$3:$A$33,0))),VLOOKUP(E28,Holidays!$A$3:$B$33,2,0)&amp;T(_xlfn.ORG.OPENOFFICE.STYLE("Red")),IF(NOT(ISNA(MATCH(E28,Holidays!$C$3:$C$33,0))),VLOOKUP(E28,Holidays!$C$3:$D$33,2,0)&amp;T(_xlfn.ORG.OPENOFFICE.STYLE("Yellow")),IF(NOT(ISNA(MATCH(E28,Holidays!$E$3:$E$33,0))),VLOOKUP(E28,Holidays!$E$3:$F$33,2,0)&amp;T(_xlfn.ORG.OPENOFFICE.STYLE("Green")),IF(NOT(ISNA(MATCH(E28,Holidays!$G$3:$G$33,0))),VLOOKUP(E28,Holidays!$G$3:$H$33,2,0)&amp;T(_xlfn.ORG.OPENOFFICE.STYLE("Magenta")),IF(MONTH($A$1)&lt;&gt;MONTH(E28),""&amp;T(_xlfn.ORG.OPENOFFICE.STYLE("NTRMonth")),""&amp;T(_xlfn.ORG.OPENOFFICE.STYLE("TopRight")))))))</f>
        <v/>
      </c>
      <c r="G28" s="48" t="n">
        <f aca="false">E28+1</f>
        <v>40184</v>
      </c>
      <c r="H28" s="39" t="str">
        <f aca="false">IF(NOT(ISNA(MATCH(G28,Holidays!$A$3:$A$33,0))),VLOOKUP(G28,Holidays!$A$3:$B$33,2,0)&amp;T(_xlfn.ORG.OPENOFFICE.STYLE("Red")),IF(NOT(ISNA(MATCH(G28,Holidays!$C$3:$C$33,0))),VLOOKUP(G28,Holidays!$C$3:$D$33,2,0)&amp;T(_xlfn.ORG.OPENOFFICE.STYLE("Yellow")),IF(NOT(ISNA(MATCH(G28,Holidays!$E$3:$E$33,0))),VLOOKUP(G28,Holidays!$E$3:$F$33,2,0)&amp;T(_xlfn.ORG.OPENOFFICE.STYLE("Green")),IF(NOT(ISNA(MATCH(G28,Holidays!$G$3:$G$33,0))),VLOOKUP(G28,Holidays!$G$3:$H$33,2,0)&amp;T(_xlfn.ORG.OPENOFFICE.STYLE("Magenta")),IF(MONTH($A$1)&lt;&gt;MONTH(G28),""&amp;T(_xlfn.ORG.OPENOFFICE.STYLE("NTRMonth")),""&amp;T(_xlfn.ORG.OPENOFFICE.STYLE("TopRight")))))))</f>
        <v/>
      </c>
      <c r="I28" s="48" t="n">
        <f aca="false">G28+1</f>
        <v>40185</v>
      </c>
      <c r="J28" s="39" t="str">
        <f aca="false">IF(NOT(ISNA(MATCH(I28,Holidays!$A$3:$A$33,0))),VLOOKUP(I28,Holidays!$A$3:$B$33,2,0)&amp;T(_xlfn.ORG.OPENOFFICE.STYLE("Red")),IF(NOT(ISNA(MATCH(I28,Holidays!$C$3:$C$33,0))),VLOOKUP(I28,Holidays!$C$3:$D$33,2,0)&amp;T(_xlfn.ORG.OPENOFFICE.STYLE("Yellow")),IF(NOT(ISNA(MATCH(I28,Holidays!$E$3:$E$33,0))),VLOOKUP(I28,Holidays!$E$3:$F$33,2,0)&amp;T(_xlfn.ORG.OPENOFFICE.STYLE("Green")),IF(NOT(ISNA(MATCH(I28,Holidays!$G$3:$G$33,0))),VLOOKUP(I28,Holidays!$G$3:$H$33,2,0)&amp;T(_xlfn.ORG.OPENOFFICE.STYLE("Magenta")),IF(MONTH($A$1)&lt;&gt;MONTH(I28),""&amp;T(_xlfn.ORG.OPENOFFICE.STYLE("NTRMonth")),""&amp;T(_xlfn.ORG.OPENOFFICE.STYLE("TopRight")))))))</f>
        <v/>
      </c>
      <c r="K28" s="48" t="n">
        <f aca="false">I28+1</f>
        <v>40186</v>
      </c>
      <c r="L28" s="39" t="str">
        <f aca="false">IF(NOT(ISNA(MATCH(K28,Holidays!$A$3:$A$33,0))),VLOOKUP(K28,Holidays!$A$3:$B$33,2,0)&amp;T(_xlfn.ORG.OPENOFFICE.STYLE("Red")),IF(NOT(ISNA(MATCH(K28,Holidays!$C$3:$C$33,0))),VLOOKUP(K28,Holidays!$C$3:$D$33,2,0)&amp;T(_xlfn.ORG.OPENOFFICE.STYLE("Yellow")),IF(NOT(ISNA(MATCH(K28,Holidays!$E$3:$E$33,0))),VLOOKUP(K28,Holidays!$E$3:$F$33,2,0)&amp;T(_xlfn.ORG.OPENOFFICE.STYLE("Green")),IF(NOT(ISNA(MATCH(K28,Holidays!$G$3:$G$33,0))),VLOOKUP(K28,Holidays!$G$3:$H$33,2,0)&amp;T(_xlfn.ORG.OPENOFFICE.STYLE("Magenta")),IF(MONTH($A$1)&lt;&gt;MONTH(K28),""&amp;T(_xlfn.ORG.OPENOFFICE.STYLE("NTRMonth")),""&amp;T(_xlfn.ORG.OPENOFFICE.STYLE("TopRight")))))))</f>
        <v/>
      </c>
      <c r="M28" s="48" t="n">
        <f aca="false">K28+1</f>
        <v>40187</v>
      </c>
      <c r="N28" s="39" t="str">
        <f aca="false">IF(NOT(ISNA(MATCH(M28,Holidays!$A$3:$A$33,0))),VLOOKUP(M28,Holidays!$A$3:$B$33,2,0)&amp;T(_xlfn.ORG.OPENOFFICE.STYLE("Red")),IF(NOT(ISNA(MATCH(M28,Holidays!$C$3:$C$33,0))),VLOOKUP(M28,Holidays!$C$3:$D$33,2,0)&amp;T(_xlfn.ORG.OPENOFFICE.STYLE("Yellow")),IF(NOT(ISNA(MATCH(M28,Holidays!$E$3:$E$33,0))),VLOOKUP(M28,Holidays!$E$3:$F$33,2,0)&amp;T(_xlfn.ORG.OPENOFFICE.STYLE("Green")),IF(NOT(ISNA(MATCH(M28,Holidays!$G$3:$G$33,0))),VLOOKUP(M28,Holidays!$G$3:$H$33,2,0)&amp;T(_xlfn.ORG.OPENOFFICE.STYLE("Magenta")),IF(MONTH($A$1)&lt;&gt;MONTH(M28),""&amp;T(_xlfn.ORG.OPENOFFICE.STYLE("NTRMonth")),""&amp;T(_xlfn.ORG.OPENOFFICE.STYLE("TopRight")))))))</f>
        <v/>
      </c>
      <c r="O28" s="36"/>
      <c r="P28" s="20"/>
      <c r="Q28" s="20"/>
      <c r="R28" s="20"/>
    </row>
    <row r="29" customFormat="false" ht="12.85" hidden="false" customHeight="false" outlineLevel="0" collapsed="false">
      <c r="A29" s="44"/>
      <c r="B29" s="44"/>
      <c r="C29" s="44"/>
      <c r="D29" s="44"/>
      <c r="E29" s="44"/>
      <c r="F29" s="44"/>
      <c r="G29" s="44"/>
      <c r="H29" s="44"/>
      <c r="I29" s="44"/>
      <c r="J29" s="44"/>
      <c r="K29" s="44"/>
      <c r="L29" s="44"/>
      <c r="M29" s="44"/>
      <c r="N29" s="44"/>
      <c r="O29" s="36"/>
      <c r="P29" s="20"/>
      <c r="Q29" s="20"/>
      <c r="R29" s="20"/>
    </row>
    <row r="30" customFormat="false" ht="12.85" hidden="false" customHeight="false" outlineLevel="0" collapsed="false">
      <c r="A30" s="44"/>
      <c r="B30" s="44"/>
      <c r="C30" s="44"/>
      <c r="D30" s="44"/>
      <c r="E30" s="44"/>
      <c r="F30" s="44"/>
      <c r="G30" s="44"/>
      <c r="H30" s="44"/>
      <c r="I30" s="44"/>
      <c r="J30" s="44"/>
      <c r="K30" s="44"/>
      <c r="L30" s="44"/>
      <c r="M30" s="44"/>
      <c r="N30" s="44"/>
      <c r="O30" s="36"/>
      <c r="P30" s="20"/>
      <c r="Q30" s="20"/>
      <c r="R30" s="20"/>
    </row>
    <row r="31" customFormat="false" ht="12.85" hidden="false" customHeight="false" outlineLevel="0" collapsed="false">
      <c r="A31" s="44"/>
      <c r="B31" s="44"/>
      <c r="C31" s="44"/>
      <c r="D31" s="44"/>
      <c r="E31" s="44"/>
      <c r="F31" s="44"/>
      <c r="G31" s="44"/>
      <c r="H31" s="44"/>
      <c r="I31" s="44"/>
      <c r="J31" s="44"/>
      <c r="K31" s="44"/>
      <c r="L31" s="44"/>
      <c r="M31" s="44"/>
      <c r="N31" s="44"/>
      <c r="O31" s="36"/>
      <c r="P31" s="20"/>
      <c r="Q31" s="20"/>
      <c r="R31" s="20"/>
    </row>
    <row r="32" customFormat="false" ht="12.85" hidden="false" customHeight="false" outlineLevel="0" collapsed="false">
      <c r="A32" s="46"/>
      <c r="B32" s="46"/>
      <c r="C32" s="46"/>
      <c r="D32" s="46"/>
      <c r="E32" s="46"/>
      <c r="F32" s="46"/>
      <c r="G32" s="46"/>
      <c r="H32" s="46"/>
      <c r="I32" s="46"/>
      <c r="J32" s="46"/>
      <c r="K32" s="46"/>
      <c r="L32" s="46"/>
      <c r="M32" s="46"/>
      <c r="N32" s="46"/>
      <c r="O32" s="36"/>
      <c r="P32" s="20"/>
      <c r="Q32" s="20"/>
      <c r="R32" s="20"/>
    </row>
  </sheetData>
  <sheetProtection sheet="true" objects="true" scenarios="true"/>
  <mergeCells count="176">
    <mergeCell ref="A1:N1"/>
    <mergeCell ref="A2:B2"/>
    <mergeCell ref="C2:D2"/>
    <mergeCell ref="E2:F2"/>
    <mergeCell ref="G2:H2"/>
    <mergeCell ref="I2:J2"/>
    <mergeCell ref="K2:L2"/>
    <mergeCell ref="M2:N2"/>
    <mergeCell ref="A4:B4"/>
    <mergeCell ref="C4:D4"/>
    <mergeCell ref="E4:F4"/>
    <mergeCell ref="G4:H4"/>
    <mergeCell ref="I4:J4"/>
    <mergeCell ref="K4:L4"/>
    <mergeCell ref="M4:N4"/>
    <mergeCell ref="A5:B5"/>
    <mergeCell ref="C5:D5"/>
    <mergeCell ref="E5:F5"/>
    <mergeCell ref="G5:H5"/>
    <mergeCell ref="I5:J5"/>
    <mergeCell ref="K5:L5"/>
    <mergeCell ref="M5:N5"/>
    <mergeCell ref="A6:B6"/>
    <mergeCell ref="C6:D6"/>
    <mergeCell ref="E6:F6"/>
    <mergeCell ref="G6:H6"/>
    <mergeCell ref="I6:J6"/>
    <mergeCell ref="K6:L6"/>
    <mergeCell ref="M6:N6"/>
    <mergeCell ref="A7:B7"/>
    <mergeCell ref="C7:D7"/>
    <mergeCell ref="E7:F7"/>
    <mergeCell ref="G7:H7"/>
    <mergeCell ref="I7:J7"/>
    <mergeCell ref="K7:L7"/>
    <mergeCell ref="M7:N7"/>
    <mergeCell ref="A9:B9"/>
    <mergeCell ref="C9:D9"/>
    <mergeCell ref="E9:F9"/>
    <mergeCell ref="G9:H9"/>
    <mergeCell ref="I9:J9"/>
    <mergeCell ref="K9:L9"/>
    <mergeCell ref="M9:N9"/>
    <mergeCell ref="A10:B10"/>
    <mergeCell ref="C10:D10"/>
    <mergeCell ref="E10:F10"/>
    <mergeCell ref="G10:H10"/>
    <mergeCell ref="I10:J10"/>
    <mergeCell ref="K10:L10"/>
    <mergeCell ref="M10:N10"/>
    <mergeCell ref="A11:B11"/>
    <mergeCell ref="C11:D11"/>
    <mergeCell ref="E11:F11"/>
    <mergeCell ref="G11:H11"/>
    <mergeCell ref="I11:J11"/>
    <mergeCell ref="K11:L11"/>
    <mergeCell ref="M11:N11"/>
    <mergeCell ref="A12:B12"/>
    <mergeCell ref="C12:D12"/>
    <mergeCell ref="E12:F12"/>
    <mergeCell ref="G12:H12"/>
    <mergeCell ref="I12:J12"/>
    <mergeCell ref="K12:L12"/>
    <mergeCell ref="M12:N12"/>
    <mergeCell ref="A14:B14"/>
    <mergeCell ref="C14:D14"/>
    <mergeCell ref="E14:F14"/>
    <mergeCell ref="G14:H14"/>
    <mergeCell ref="I14:J14"/>
    <mergeCell ref="K14:L14"/>
    <mergeCell ref="M14:N14"/>
    <mergeCell ref="A15:B15"/>
    <mergeCell ref="C15:D15"/>
    <mergeCell ref="E15:F15"/>
    <mergeCell ref="G15:H15"/>
    <mergeCell ref="I15:J15"/>
    <mergeCell ref="K15:L15"/>
    <mergeCell ref="M15:N15"/>
    <mergeCell ref="A16:B16"/>
    <mergeCell ref="C16:D16"/>
    <mergeCell ref="E16:F16"/>
    <mergeCell ref="G16:H16"/>
    <mergeCell ref="I16:J16"/>
    <mergeCell ref="K16:L16"/>
    <mergeCell ref="M16:N16"/>
    <mergeCell ref="A17:B17"/>
    <mergeCell ref="C17:D17"/>
    <mergeCell ref="E17:F17"/>
    <mergeCell ref="G17:H17"/>
    <mergeCell ref="I17:J17"/>
    <mergeCell ref="K17:L17"/>
    <mergeCell ref="M17:N17"/>
    <mergeCell ref="A19:B19"/>
    <mergeCell ref="C19:D19"/>
    <mergeCell ref="E19:F19"/>
    <mergeCell ref="G19:H19"/>
    <mergeCell ref="I19:J19"/>
    <mergeCell ref="K19:L19"/>
    <mergeCell ref="M19:N19"/>
    <mergeCell ref="A20:B20"/>
    <mergeCell ref="C20:D20"/>
    <mergeCell ref="E20:F20"/>
    <mergeCell ref="G20:H20"/>
    <mergeCell ref="I20:J20"/>
    <mergeCell ref="K20:L20"/>
    <mergeCell ref="M20:N20"/>
    <mergeCell ref="A21:B21"/>
    <mergeCell ref="C21:D21"/>
    <mergeCell ref="E21:F21"/>
    <mergeCell ref="G21:H21"/>
    <mergeCell ref="I21:J21"/>
    <mergeCell ref="K21:L21"/>
    <mergeCell ref="M21:N21"/>
    <mergeCell ref="A22:B22"/>
    <mergeCell ref="C22:D22"/>
    <mergeCell ref="E22:F22"/>
    <mergeCell ref="G22:H22"/>
    <mergeCell ref="I22:J22"/>
    <mergeCell ref="K22:L22"/>
    <mergeCell ref="M22:N22"/>
    <mergeCell ref="A24:B24"/>
    <mergeCell ref="C24:D24"/>
    <mergeCell ref="E24:F24"/>
    <mergeCell ref="G24:H24"/>
    <mergeCell ref="I24:J24"/>
    <mergeCell ref="K24:L24"/>
    <mergeCell ref="M24:N24"/>
    <mergeCell ref="A25:B25"/>
    <mergeCell ref="C25:D25"/>
    <mergeCell ref="E25:F25"/>
    <mergeCell ref="G25:H25"/>
    <mergeCell ref="I25:J25"/>
    <mergeCell ref="K25:L25"/>
    <mergeCell ref="M25:N25"/>
    <mergeCell ref="A26:B26"/>
    <mergeCell ref="C26:D26"/>
    <mergeCell ref="E26:F26"/>
    <mergeCell ref="G26:H26"/>
    <mergeCell ref="I26:J26"/>
    <mergeCell ref="K26:L26"/>
    <mergeCell ref="M26:N26"/>
    <mergeCell ref="A27:B27"/>
    <mergeCell ref="C27:D27"/>
    <mergeCell ref="E27:F27"/>
    <mergeCell ref="G27:H27"/>
    <mergeCell ref="I27:J27"/>
    <mergeCell ref="K27:L27"/>
    <mergeCell ref="M27:N27"/>
    <mergeCell ref="A29:B29"/>
    <mergeCell ref="C29:D29"/>
    <mergeCell ref="E29:F29"/>
    <mergeCell ref="G29:H29"/>
    <mergeCell ref="I29:J29"/>
    <mergeCell ref="K29:L29"/>
    <mergeCell ref="M29:N29"/>
    <mergeCell ref="A30:B30"/>
    <mergeCell ref="C30:D30"/>
    <mergeCell ref="E30:F30"/>
    <mergeCell ref="G30:H30"/>
    <mergeCell ref="I30:J30"/>
    <mergeCell ref="K30:L30"/>
    <mergeCell ref="M30:N30"/>
    <mergeCell ref="A31:B31"/>
    <mergeCell ref="C31:D31"/>
    <mergeCell ref="E31:F31"/>
    <mergeCell ref="G31:H31"/>
    <mergeCell ref="I31:J31"/>
    <mergeCell ref="K31:L31"/>
    <mergeCell ref="M31:N31"/>
    <mergeCell ref="A32:B32"/>
    <mergeCell ref="C32:D32"/>
    <mergeCell ref="E32:F32"/>
    <mergeCell ref="G32:H32"/>
    <mergeCell ref="I32:J32"/>
    <mergeCell ref="K32:L32"/>
    <mergeCell ref="M32:N32"/>
  </mergeCells>
  <conditionalFormatting sqref="A3">
    <cfRule type="expression" priority="2" aboveAverage="0" equalAverage="0" bottom="0" percent="0" rank="0" text="" dxfId="4">
      <formula>TODAY()=A3</formula>
    </cfRule>
    <cfRule type="expression" priority="3" aboveAverage="0" equalAverage="0" bottom="0" percent="0" rank="0" text="" dxfId="0">
      <formula>MONTH($A$1)&lt;&gt;MONTH(A3)</formula>
    </cfRule>
  </conditionalFormatting>
  <conditionalFormatting sqref="A4 C4 E4 G4 I4 K4">
    <cfRule type="expression" priority="4" aboveAverage="0" equalAverage="0" bottom="0" percent="0" rank="0" text="" dxfId="1">
      <formula>MONTH($A$1)&lt;&gt;MONTH(A3)</formula>
    </cfRule>
  </conditionalFormatting>
  <conditionalFormatting sqref="A5 C5 E5 G5 I5 K5">
    <cfRule type="expression" priority="5" aboveAverage="0" equalAverage="0" bottom="0" percent="0" rank="0" text="" dxfId="1">
      <formula>MONTH($A$1)&lt;&gt;MONTH(A3)</formula>
    </cfRule>
  </conditionalFormatting>
  <conditionalFormatting sqref="A6 C6 E6 G6 I6 K6">
    <cfRule type="expression" priority="6" aboveAverage="0" equalAverage="0" bottom="0" percent="0" rank="0" text="" dxfId="1">
      <formula>MONTH($A$1)&lt;&gt;MONTH(A3)</formula>
    </cfRule>
  </conditionalFormatting>
  <conditionalFormatting sqref="A7 C7 E7 G7 I7 K7">
    <cfRule type="expression" priority="7" aboveAverage="0" equalAverage="0" bottom="0" percent="0" rank="0" text="" dxfId="2">
      <formula>MONTH($A$1)&lt;&gt;MONTH(A3)</formula>
    </cfRule>
  </conditionalFormatting>
  <conditionalFormatting sqref="A8 C8 E8 G8 I8 K8 M8 A13 E13 G13 I13 K13 M13 A18 C18 E18 G18 I18 K18 M18">
    <cfRule type="expression" priority="8" aboveAverage="0" equalAverage="0" bottom="0" percent="0" rank="0" text="" dxfId="4">
      <formula>TODAY()=A8</formula>
    </cfRule>
  </conditionalFormatting>
  <conditionalFormatting sqref="A23 A28">
    <cfRule type="expression" priority="9" aboveAverage="0" equalAverage="0" bottom="0" percent="0" rank="0" text="" dxfId="4">
      <formula>TODAY()=A28</formula>
    </cfRule>
    <cfRule type="expression" priority="10" aboveAverage="0" equalAverage="0" bottom="0" percent="0" rank="0" text="" dxfId="0">
      <formula>MONTH($A$1)&lt;&gt;MONTH(A28)</formula>
    </cfRule>
  </conditionalFormatting>
  <conditionalFormatting sqref="A24 C24 E24 G24 I24 K24 M24 A29 C29 E29 G29 I29 K29 M29">
    <cfRule type="expression" priority="11" aboveAverage="0" equalAverage="0" bottom="0" percent="0" rank="0" text="" dxfId="1">
      <formula>MONTH($A$1)&lt;&gt;MONTH(A28)</formula>
    </cfRule>
  </conditionalFormatting>
  <conditionalFormatting sqref="A25 C25 E25 G25 I25 K25 M25 A30 C30 E30 G30 I30 K30 M30">
    <cfRule type="expression" priority="12" aboveAverage="0" equalAverage="0" bottom="0" percent="0" rank="0" text="" dxfId="1">
      <formula>MONTH($A$1)&lt;&gt;MONTH(A28)</formula>
    </cfRule>
  </conditionalFormatting>
  <conditionalFormatting sqref="A26 C26 E26 G26 I26 K26 M26 A31 C31 E31 G31 I31 K31 M31">
    <cfRule type="expression" priority="13" aboveAverage="0" equalAverage="0" bottom="0" percent="0" rank="0" text="" dxfId="1">
      <formula>MONTH($A$1)&lt;&gt;MONTH(A28)</formula>
    </cfRule>
  </conditionalFormatting>
  <conditionalFormatting sqref="A27 C27 E27 G27 I27 K27 M27 A32 C32 E32 G32 I32 K32 M32">
    <cfRule type="expression" priority="14" aboveAverage="0" equalAverage="0" bottom="0" percent="0" rank="0" text="" dxfId="2">
      <formula>MONTH($A$1)&lt;&gt;MONTH(A28)</formula>
    </cfRule>
  </conditionalFormatting>
  <conditionalFormatting sqref="C3">
    <cfRule type="expression" priority="15" aboveAverage="0" equalAverage="0" bottom="0" percent="0" rank="0" text="" dxfId="4">
      <formula>TODAY()=C3</formula>
    </cfRule>
    <cfRule type="expression" priority="16" aboveAverage="0" equalAverage="0" bottom="0" percent="0" rank="0" text="" dxfId="0">
      <formula>MONTH($A$1)&lt;&gt;MONTH(C3)</formula>
    </cfRule>
  </conditionalFormatting>
  <conditionalFormatting sqref="C13">
    <cfRule type="expression" priority="17" aboveAverage="0" equalAverage="0" bottom="0" percent="0" rank="0" text="" dxfId="4">
      <formula>TODAY()=C13</formula>
    </cfRule>
  </conditionalFormatting>
  <conditionalFormatting sqref="C23">
    <cfRule type="expression" priority="18" aboveAverage="0" equalAverage="0" bottom="0" percent="0" rank="0" text="" dxfId="4">
      <formula>TODAY()=C23</formula>
    </cfRule>
    <cfRule type="expression" priority="19" aboveAverage="0" equalAverage="0" bottom="0" percent="0" rank="0" text="" dxfId="0">
      <formula>MONTH($A$1)&lt;&gt;MONTH(C23)</formula>
    </cfRule>
  </conditionalFormatting>
  <conditionalFormatting sqref="C28">
    <cfRule type="expression" priority="20" aboveAverage="0" equalAverage="0" bottom="0" percent="0" rank="0" text="" dxfId="4">
      <formula>TODAY()=C28</formula>
    </cfRule>
    <cfRule type="expression" priority="21" aboveAverage="0" equalAverage="0" bottom="0" percent="0" rank="0" text="" dxfId="0">
      <formula>MONTH($A$1)&lt;&gt;MONTH(C28)</formula>
    </cfRule>
  </conditionalFormatting>
  <conditionalFormatting sqref="E3">
    <cfRule type="expression" priority="22" aboveAverage="0" equalAverage="0" bottom="0" percent="0" rank="0" text="" dxfId="4">
      <formula>TODAY()=E3</formula>
    </cfRule>
    <cfRule type="expression" priority="23" aboveAverage="0" equalAverage="0" bottom="0" percent="0" rank="0" text="" dxfId="0">
      <formula>MONTH($A$1)&lt;&gt;MONTH(E3)</formula>
    </cfRule>
  </conditionalFormatting>
  <conditionalFormatting sqref="E23 G23 I23 K23 M23">
    <cfRule type="expression" priority="24" aboveAverage="0" equalAverage="0" bottom="0" percent="0" rank="0" text="" dxfId="4">
      <formula>TODAY()=E23</formula>
    </cfRule>
    <cfRule type="expression" priority="25" aboveAverage="0" equalAverage="0" bottom="0" percent="0" rank="0" text="" dxfId="0">
      <formula>MONTH($A$1)&lt;&gt;MONTH(E23)</formula>
    </cfRule>
  </conditionalFormatting>
  <conditionalFormatting sqref="E28 G28 I28 K28 M28">
    <cfRule type="expression" priority="26" aboveAverage="0" equalAverage="0" bottom="0" percent="0" rank="0" text="" dxfId="4">
      <formula>TODAY()=E28</formula>
    </cfRule>
    <cfRule type="expression" priority="27" aboveAverage="0" equalAverage="0" bottom="0" percent="0" rank="0" text="" dxfId="0">
      <formula>MONTH($A$1)&lt;&gt;MONTH(E28)</formula>
    </cfRule>
  </conditionalFormatting>
  <conditionalFormatting sqref="G3">
    <cfRule type="expression" priority="28" aboveAverage="0" equalAverage="0" bottom="0" percent="0" rank="0" text="" dxfId="4">
      <formula>TODAY()=G3</formula>
    </cfRule>
    <cfRule type="expression" priority="29" aboveAverage="0" equalAverage="0" bottom="0" percent="0" rank="0" text="" dxfId="0">
      <formula>MONTH($A$1)&lt;&gt;MONTH(G3)</formula>
    </cfRule>
  </conditionalFormatting>
  <conditionalFormatting sqref="I3">
    <cfRule type="expression" priority="30" aboveAverage="0" equalAverage="0" bottom="0" percent="0" rank="0" text="" dxfId="4">
      <formula>TODAY()=I3</formula>
    </cfRule>
    <cfRule type="expression" priority="31" aboveAverage="0" equalAverage="0" bottom="0" percent="0" rank="0" text="" dxfId="0">
      <formula>MONTH($A$1)&lt;&gt;MONTH(I3)</formula>
    </cfRule>
  </conditionalFormatting>
  <conditionalFormatting sqref="K3">
    <cfRule type="expression" priority="32" aboveAverage="0" equalAverage="0" bottom="0" percent="0" rank="0" text="" dxfId="4">
      <formula>TODAY()=K3</formula>
    </cfRule>
    <cfRule type="expression" priority="33" aboveAverage="0" equalAverage="0" bottom="0" percent="0" rank="0" text="" dxfId="0">
      <formula>MONTH($A$1)&lt;&gt;MONTH(K3)</formula>
    </cfRule>
  </conditionalFormatting>
  <conditionalFormatting sqref="M3">
    <cfRule type="expression" priority="34" aboveAverage="0" equalAverage="0" bottom="0" percent="0" rank="0" text="" dxfId="4">
      <formula>TODAY()=C3</formula>
    </cfRule>
  </conditionalFormatting>
  <conditionalFormatting sqref="N4">
    <cfRule type="expression" priority="35" aboveAverage="0" equalAverage="0" bottom="0" percent="0" rank="0" text="" dxfId="3">
      <formula>MONTH($A$1)&lt;&gt;MONTH(A$3)</formula>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5.xml><?xml version="1.0" encoding="utf-8"?>
<worksheet xmlns="http://schemas.openxmlformats.org/spreadsheetml/2006/main" xmlns:r="http://schemas.openxmlformats.org/officeDocument/2006/relationships">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false" hidden="false" outlineLevel="0" max="1" min="1" style="0" width="11.57"/>
    <col collapsed="false" customWidth="false" hidden="false" outlineLevel="0" max="1025" min="2" style="0" width="11.52"/>
  </cols>
  <sheetData>
    <row r="1" customFormat="false" ht="12.85" hidden="false" customHeight="false" outlineLevel="0" collapsed="false"/>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2023-09-04T07:00:13Z</dcterms:created>
  <dc:creator/>
  <dc:description>A calculated yearly and monthly calendar that uses the year on the first sheet to calculate the calendars. The holidays and events are configured on the second sheet and are highlighted on the calendars with the current date.
</dc:description>
  <cp:keywords>calc calendar yearly monthly 2009 2010 2011 holidays events</cp:keywords>
  <dc:language>en-US</dc:language>
  <cp:lastModifiedBy/>
  <cp:revision>1</cp:revision>
  <dc:subject>Configurable holidays and events calendar</dc:subject>
  <dc:title>Calculated Calendar with US Holidays and Events</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