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3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Tables - View" sheetId="1" state="visible" r:id="rId2"/>
    <sheet name="Games - Update" sheetId="2" state="visible" r:id="rId3"/>
    <sheet name="Teams - Setup" sheetId="3" state="visible" r:id="rId4"/>
  </sheets>
  <definedNames>
    <definedName function="false" hidden="false" name="AwayScore" vbProcedure="false">'Games - Update'!$G$4:$G$326</definedName>
    <definedName function="false" hidden="false" name="AwayTeam" vbProcedure="false">'Games - Update'!$H$4:$H$326</definedName>
    <definedName function="false" hidden="false" name="ECNumberTeams" vbProcedure="false">'Teams - Setup'!$K$12</definedName>
    <definedName function="false" hidden="false" name="ECTable" vbProcedure="false">'Games - Update'!$M$5:$AR$16</definedName>
    <definedName function="false" hidden="false" name="GamePlayed" vbProcedure="false">'Games - Update'!$K$4:$K$326</definedName>
    <definedName function="false" hidden="false" name="HomeScore" vbProcedure="false">'Games - Update'!$F$4:$F$326</definedName>
    <definedName function="false" hidden="false" name="HomeTeam" vbProcedure="false">'Games - Update'!$E$4:$E$326</definedName>
    <definedName function="false" hidden="false" name="PtsAwayDraw" vbProcedure="false">'Teams - Setup'!$L$8</definedName>
    <definedName function="false" hidden="false" name="PtsAwayLoss" vbProcedure="false">'Teams - Setup'!$L$9</definedName>
    <definedName function="false" hidden="false" name="PtsAwayWin" vbProcedure="false">'Teams - Setup'!$L$7</definedName>
    <definedName function="false" hidden="false" name="PtsHomeDraw" vbProcedure="false">'Teams - Setup'!$K$8</definedName>
    <definedName function="false" hidden="false" name="PtsHomeLoss" vbProcedure="false">'Teams - Setup'!$K$9</definedName>
    <definedName function="false" hidden="false" name="PtsHomeWin" vbProcedure="false">'Teams - Setup'!$K$7</definedName>
    <definedName function="false" hidden="false" name="SSTable" vbProcedure="false">'Games - Update'!$M$35:$AR$58</definedName>
    <definedName function="false" hidden="false" name="WCNumberTeams" vbProcedure="false">'Teams - Setup'!$K$15</definedName>
    <definedName function="false" hidden="false" name="WCTable" vbProcedure="false">'Games - Update'!$M$20:$AR$31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<sst xmlns="http://schemas.openxmlformats.org/spreadsheetml/2006/main" count="2227" uniqueCount="263">
  <si>
    <t xml:space="preserve">MLS CUP PLAYOFFS</t>
  </si>
  <si>
    <t xml:space="preserve">POS</t>
  </si>
  <si>
    <t xml:space="preserve">CLUB</t>
  </si>
  <si>
    <t xml:space="preserve">PTS</t>
  </si>
  <si>
    <t xml:space="preserve">GP</t>
  </si>
  <si>
    <t xml:space="preserve">PPG</t>
  </si>
  <si>
    <t xml:space="preserve">W</t>
  </si>
  <si>
    <t xml:space="preserve">L</t>
  </si>
  <si>
    <t xml:space="preserve">T</t>
  </si>
  <si>
    <t xml:space="preserve">GF</t>
  </si>
  <si>
    <t xml:space="preserve">GA</t>
  </si>
  <si>
    <t xml:space="preserve">GD</t>
  </si>
  <si>
    <t xml:space="preserve">HGF</t>
  </si>
  <si>
    <t xml:space="preserve">HGA</t>
  </si>
  <si>
    <t xml:space="preserve">HGD</t>
  </si>
  <si>
    <t xml:space="preserve">AGF</t>
  </si>
  <si>
    <t xml:space="preserve">AGA</t>
  </si>
  <si>
    <t xml:space="preserve">AGD</t>
  </si>
  <si>
    <t xml:space="preserve">DAY</t>
  </si>
  <si>
    <t xml:space="preserve">DATE</t>
  </si>
  <si>
    <t xml:space="preserve">TIME</t>
  </si>
  <si>
    <t xml:space="preserve">HOME TEAM</t>
  </si>
  <si>
    <t xml:space="preserve">H</t>
  </si>
  <si>
    <t xml:space="preserve">A</t>
  </si>
  <si>
    <t xml:space="preserve">AWAY TEAM</t>
  </si>
  <si>
    <t xml:space="preserve">Extra-Time</t>
  </si>
  <si>
    <t xml:space="preserve">Penalties</t>
  </si>
  <si>
    <t xml:space="preserve">FT</t>
  </si>
  <si>
    <t xml:space="preserve">ET</t>
  </si>
  <si>
    <t xml:space="preserve">PEN</t>
  </si>
  <si>
    <t xml:space="preserve">Winner</t>
  </si>
  <si>
    <t xml:space="preserve">Loser</t>
  </si>
  <si>
    <t xml:space="preserve">KNOCKOUT ROUND</t>
  </si>
  <si>
    <t xml:space="preserve">CONFERENCE SEMIFINALS</t>
  </si>
  <si>
    <t xml:space="preserve">CONFERENCE CHAMPIONSHIPS</t>
  </si>
  <si>
    <t xml:space="preserve">Supporters' Shield</t>
  </si>
  <si>
    <t xml:space="preserve">MLS CUP FINAL</t>
  </si>
  <si>
    <t xml:space="preserve">MLS CUP WINNER:</t>
  </si>
  <si>
    <t xml:space="preserve">Calculations &gt;&gt;&gt;</t>
  </si>
  <si>
    <t xml:space="preserve">Standings Calculations &gt;&gt;&gt;</t>
  </si>
  <si>
    <t xml:space="preserve">VENUE</t>
  </si>
  <si>
    <t xml:space="preserve">PL</t>
  </si>
  <si>
    <t xml:space="preserve">Sat</t>
  </si>
  <si>
    <t xml:space="preserve">03/08/2014</t>
  </si>
  <si>
    <t xml:space="preserve">3:00PM EST</t>
  </si>
  <si>
    <t xml:space="preserve">Seattle</t>
  </si>
  <si>
    <t xml:space="preserve">Sporting KC</t>
  </si>
  <si>
    <t xml:space="preserve">CenturyLink Field</t>
  </si>
  <si>
    <t xml:space="preserve">TEAM</t>
  </si>
  <si>
    <t xml:space="preserve">HPT</t>
  </si>
  <si>
    <t xml:space="preserve">HGP</t>
  </si>
  <si>
    <t xml:space="preserve">HW</t>
  </si>
  <si>
    <t xml:space="preserve">HL</t>
  </si>
  <si>
    <t xml:space="preserve">HT</t>
  </si>
  <si>
    <t xml:space="preserve">APT</t>
  </si>
  <si>
    <t xml:space="preserve">AGP</t>
  </si>
  <si>
    <t xml:space="preserve">AW</t>
  </si>
  <si>
    <t xml:space="preserve">AL</t>
  </si>
  <si>
    <t xml:space="preserve">AT</t>
  </si>
  <si>
    <t xml:space="preserve">DP</t>
  </si>
  <si>
    <t xml:space="preserve">SORT</t>
  </si>
  <si>
    <t xml:space="preserve">LOTS</t>
  </si>
  <si>
    <t xml:space="preserve">ROW</t>
  </si>
  <si>
    <t xml:space="preserve">7:00PM EST</t>
  </si>
  <si>
    <t xml:space="preserve">D.C. United</t>
  </si>
  <si>
    <t xml:space="preserve">Columbus</t>
  </si>
  <si>
    <t xml:space="preserve">RFK Stadium</t>
  </si>
  <si>
    <t xml:space="preserve">7:30PM EST</t>
  </si>
  <si>
    <t xml:space="preserve">Vancouver</t>
  </si>
  <si>
    <t xml:space="preserve">New York</t>
  </si>
  <si>
    <t xml:space="preserve">BC Place</t>
  </si>
  <si>
    <t xml:space="preserve">8:30PM EST</t>
  </si>
  <si>
    <t xml:space="preserve">FC Dallas</t>
  </si>
  <si>
    <t xml:space="preserve">Montreal</t>
  </si>
  <si>
    <t xml:space="preserve">Toyota Stadium</t>
  </si>
  <si>
    <t xml:space="preserve">Houston</t>
  </si>
  <si>
    <t xml:space="preserve">New England</t>
  </si>
  <si>
    <t xml:space="preserve">BBVA Compass Stadium</t>
  </si>
  <si>
    <t xml:space="preserve">10:30PM EST</t>
  </si>
  <si>
    <t xml:space="preserve">LA Galaxy</t>
  </si>
  <si>
    <t xml:space="preserve">Real Salt Lake</t>
  </si>
  <si>
    <t xml:space="preserve">StubHub Center</t>
  </si>
  <si>
    <t xml:space="preserve">Portland</t>
  </si>
  <si>
    <t xml:space="preserve">Philadelphia</t>
  </si>
  <si>
    <t xml:space="preserve">Providence Park</t>
  </si>
  <si>
    <t xml:space="preserve">Sun</t>
  </si>
  <si>
    <t xml:space="preserve">03/09/2014</t>
  </si>
  <si>
    <t xml:space="preserve">3:00PM EDT</t>
  </si>
  <si>
    <t xml:space="preserve">Chivas USA</t>
  </si>
  <si>
    <t xml:space="preserve">Chicago</t>
  </si>
  <si>
    <t xml:space="preserve">03/15/2014</t>
  </si>
  <si>
    <t xml:space="preserve">4:00PM EDT</t>
  </si>
  <si>
    <t xml:space="preserve">PPL Park</t>
  </si>
  <si>
    <t xml:space="preserve">Colorado</t>
  </si>
  <si>
    <t xml:space="preserve">Red Bull Arena</t>
  </si>
  <si>
    <t xml:space="preserve">4:30PM EDT</t>
  </si>
  <si>
    <t xml:space="preserve">Toronto FC</t>
  </si>
  <si>
    <t xml:space="preserve">8:30PM EDT</t>
  </si>
  <si>
    <t xml:space="preserve">Sporting Park</t>
  </si>
  <si>
    <t xml:space="preserve">10:30PM EDT</t>
  </si>
  <si>
    <t xml:space="preserve">San Jose</t>
  </si>
  <si>
    <t xml:space="preserve">Buck Shaw Stadium</t>
  </si>
  <si>
    <t xml:space="preserve">03/16/2014</t>
  </si>
  <si>
    <t xml:space="preserve">7:00PM EDT</t>
  </si>
  <si>
    <t xml:space="preserve">03/22/2014</t>
  </si>
  <si>
    <t xml:space="preserve">2:00PM EDT</t>
  </si>
  <si>
    <t xml:space="preserve">Gillette Stadium</t>
  </si>
  <si>
    <t xml:space="preserve">Rio Tinto Stadium</t>
  </si>
  <si>
    <t xml:space="preserve">BMO Field</t>
  </si>
  <si>
    <t xml:space="preserve">6:00PM EDT</t>
  </si>
  <si>
    <t xml:space="preserve">Dick's Sporting Goods Park</t>
  </si>
  <si>
    <t xml:space="preserve">Columbus Crew Stadium</t>
  </si>
  <si>
    <t xml:space="preserve">03/23/2014</t>
  </si>
  <si>
    <t xml:space="preserve">Toyota Park</t>
  </si>
  <si>
    <t xml:space="preserve">Olympic Stadium</t>
  </si>
  <si>
    <t xml:space="preserve">03/29/2014</t>
  </si>
  <si>
    <t xml:space="preserve">9:30PM EDT</t>
  </si>
  <si>
    <t xml:space="preserve">10:00PM EDT</t>
  </si>
  <si>
    <t xml:space="preserve">03/30/2014</t>
  </si>
  <si>
    <t xml:space="preserve">04/05/2014</t>
  </si>
  <si>
    <t xml:space="preserve">5:00PM EDT</t>
  </si>
  <si>
    <t xml:space="preserve">6:30PM EDT</t>
  </si>
  <si>
    <t xml:space="preserve">8:00PM EDT</t>
  </si>
  <si>
    <t xml:space="preserve">04/06/2014</t>
  </si>
  <si>
    <t xml:space="preserve">04/12/2014</t>
  </si>
  <si>
    <t xml:space="preserve">04/13/2014</t>
  </si>
  <si>
    <t xml:space="preserve">Wed</t>
  </si>
  <si>
    <t xml:space="preserve">04/16/2014</t>
  </si>
  <si>
    <t xml:space="preserve">7:30PM EDT</t>
  </si>
  <si>
    <t xml:space="preserve">04/19/2014</t>
  </si>
  <si>
    <t xml:space="preserve">04/23/2014</t>
  </si>
  <si>
    <t xml:space="preserve">04/26/2014</t>
  </si>
  <si>
    <t xml:space="preserve">Stade Saputo</t>
  </si>
  <si>
    <t xml:space="preserve">04/27/2014</t>
  </si>
  <si>
    <t xml:space="preserve">05/03/2014</t>
  </si>
  <si>
    <t xml:space="preserve">1:00PM EDT</t>
  </si>
  <si>
    <t xml:space="preserve">9:00PM EDT</t>
  </si>
  <si>
    <t xml:space="preserve">05/04/2014</t>
  </si>
  <si>
    <t xml:space="preserve">05/07/2014</t>
  </si>
  <si>
    <t xml:space="preserve">05/10/2014</t>
  </si>
  <si>
    <t xml:space="preserve">05/11/2014</t>
  </si>
  <si>
    <t xml:space="preserve">2:30PM EDT</t>
  </si>
  <si>
    <t xml:space="preserve">05/14/2014</t>
  </si>
  <si>
    <t xml:space="preserve">05/17/2014</t>
  </si>
  <si>
    <t xml:space="preserve">05/18/2014</t>
  </si>
  <si>
    <t xml:space="preserve">05/21/2014</t>
  </si>
  <si>
    <t xml:space="preserve">Fri</t>
  </si>
  <si>
    <t xml:space="preserve">05/23/2014</t>
  </si>
  <si>
    <t xml:space="preserve">05/24/2014</t>
  </si>
  <si>
    <t xml:space="preserve">05/25/2014</t>
  </si>
  <si>
    <t xml:space="preserve">Tue</t>
  </si>
  <si>
    <t xml:space="preserve">05/27/2014</t>
  </si>
  <si>
    <t xml:space="preserve">05/28/2014</t>
  </si>
  <si>
    <t xml:space="preserve">05/31/2014</t>
  </si>
  <si>
    <t xml:space="preserve">06/01/2014</t>
  </si>
  <si>
    <t xml:space="preserve">06/04/2014</t>
  </si>
  <si>
    <t xml:space="preserve">06/06/2014</t>
  </si>
  <si>
    <t xml:space="preserve">06/07/2014</t>
  </si>
  <si>
    <t xml:space="preserve">FedEx Field</t>
  </si>
  <si>
    <t xml:space="preserve">06/08/2014</t>
  </si>
  <si>
    <t xml:space="preserve">06/11/2014</t>
  </si>
  <si>
    <t xml:space="preserve">06/25/2014</t>
  </si>
  <si>
    <t xml:space="preserve">06/27/2014</t>
  </si>
  <si>
    <t xml:space="preserve">11:00PM EDT</t>
  </si>
  <si>
    <t xml:space="preserve">06/28/2014</t>
  </si>
  <si>
    <t xml:space="preserve">Stanford Stadium</t>
  </si>
  <si>
    <t xml:space="preserve">06/29/2014</t>
  </si>
  <si>
    <t xml:space="preserve">07/02/2014</t>
  </si>
  <si>
    <t xml:space="preserve">07/04/2014</t>
  </si>
  <si>
    <t xml:space="preserve">07/05/2014</t>
  </si>
  <si>
    <t xml:space="preserve">07/06/2014</t>
  </si>
  <si>
    <t xml:space="preserve">07/11/2014</t>
  </si>
  <si>
    <t xml:space="preserve">07/12/2014</t>
  </si>
  <si>
    <t xml:space="preserve">07/13/2014</t>
  </si>
  <si>
    <t xml:space="preserve">07/16/2014</t>
  </si>
  <si>
    <t xml:space="preserve">07/18/2014</t>
  </si>
  <si>
    <t xml:space="preserve">07/19/2014</t>
  </si>
  <si>
    <t xml:space="preserve">07/20/2014</t>
  </si>
  <si>
    <t xml:space="preserve">07/23/2014</t>
  </si>
  <si>
    <t xml:space="preserve">Thu</t>
  </si>
  <si>
    <t xml:space="preserve">07/24/2014</t>
  </si>
  <si>
    <t xml:space="preserve">07/26/2014</t>
  </si>
  <si>
    <t xml:space="preserve">07/27/2014</t>
  </si>
  <si>
    <t xml:space="preserve">07/30/2014</t>
  </si>
  <si>
    <t xml:space="preserve">08/01/2014</t>
  </si>
  <si>
    <t xml:space="preserve">08/02/2014</t>
  </si>
  <si>
    <t xml:space="preserve">Levi's Stadium</t>
  </si>
  <si>
    <t xml:space="preserve">08/03/2014</t>
  </si>
  <si>
    <t xml:space="preserve">08/08/2014</t>
  </si>
  <si>
    <t xml:space="preserve">08/09/2014</t>
  </si>
  <si>
    <t xml:space="preserve">08/10/2014</t>
  </si>
  <si>
    <t xml:space="preserve">08/15/2014</t>
  </si>
  <si>
    <t xml:space="preserve">08/16/2014</t>
  </si>
  <si>
    <t xml:space="preserve">08/17/2014</t>
  </si>
  <si>
    <t xml:space="preserve">08/20/2014</t>
  </si>
  <si>
    <t xml:space="preserve">08/22/2014</t>
  </si>
  <si>
    <t xml:space="preserve">08/23/2014</t>
  </si>
  <si>
    <t xml:space="preserve">08/24/2014</t>
  </si>
  <si>
    <t xml:space="preserve">08/27/2014</t>
  </si>
  <si>
    <t xml:space="preserve">08/29/2014</t>
  </si>
  <si>
    <t xml:space="preserve">08/30/2014</t>
  </si>
  <si>
    <t xml:space="preserve">08/31/2014</t>
  </si>
  <si>
    <t xml:space="preserve">09/03/2014</t>
  </si>
  <si>
    <t xml:space="preserve">09/05/2014</t>
  </si>
  <si>
    <t xml:space="preserve">09/06/2014</t>
  </si>
  <si>
    <t xml:space="preserve">09/07/2014</t>
  </si>
  <si>
    <t xml:space="preserve">09/10/2014</t>
  </si>
  <si>
    <t xml:space="preserve">09/12/2014</t>
  </si>
  <si>
    <t xml:space="preserve">09/13/2014</t>
  </si>
  <si>
    <t xml:space="preserve">09/14/2014</t>
  </si>
  <si>
    <t xml:space="preserve">09/19/2014</t>
  </si>
  <si>
    <t xml:space="preserve">09/20/2014</t>
  </si>
  <si>
    <t xml:space="preserve">09/21/2014</t>
  </si>
  <si>
    <t xml:space="preserve">09/24/2014</t>
  </si>
  <si>
    <t xml:space="preserve">09/26/2014</t>
  </si>
  <si>
    <t xml:space="preserve">09/27/2014</t>
  </si>
  <si>
    <t xml:space="preserve">09/28/2014</t>
  </si>
  <si>
    <t xml:space="preserve">10/02/2014</t>
  </si>
  <si>
    <t xml:space="preserve">10/03/2014</t>
  </si>
  <si>
    <t xml:space="preserve">10/04/2014</t>
  </si>
  <si>
    <t xml:space="preserve">10/05/2014</t>
  </si>
  <si>
    <t xml:space="preserve">10/08/2014</t>
  </si>
  <si>
    <t xml:space="preserve">10/10/2014</t>
  </si>
  <si>
    <t xml:space="preserve">10/11/2014</t>
  </si>
  <si>
    <t xml:space="preserve">10/12/2014</t>
  </si>
  <si>
    <t xml:space="preserve">10/16/2014</t>
  </si>
  <si>
    <t xml:space="preserve">10/17/2014</t>
  </si>
  <si>
    <t xml:space="preserve">10/18/2014</t>
  </si>
  <si>
    <t xml:space="preserve">10/19/2014</t>
  </si>
  <si>
    <t xml:space="preserve">10/22/2014</t>
  </si>
  <si>
    <t xml:space="preserve">10/24/2014</t>
  </si>
  <si>
    <t xml:space="preserve">10/25/2014</t>
  </si>
  <si>
    <t xml:space="preserve">10/26/2014</t>
  </si>
  <si>
    <t xml:space="preserve">MLS Season 2014</t>
  </si>
  <si>
    <t xml:space="preserve">Eastern Conference</t>
  </si>
  <si>
    <t xml:space="preserve">STADIUM</t>
  </si>
  <si>
    <t xml:space="preserve">CAPACITY</t>
  </si>
  <si>
    <t xml:space="preserve">Points:</t>
  </si>
  <si>
    <t xml:space="preserve">Home</t>
  </si>
  <si>
    <t xml:space="preserve">Away</t>
  </si>
  <si>
    <t xml:space="preserve">Win</t>
  </si>
  <si>
    <t xml:space="preserve">Draw</t>
  </si>
  <si>
    <t xml:space="preserve">Loss</t>
  </si>
  <si>
    <t xml:space="preserve">Number of Teams</t>
  </si>
  <si>
    <t xml:space="preserve">Western Conference</t>
  </si>
  <si>
    <t xml:space="preserve">2014 TEAM-STANDINGS TIE-BREAKING PROCEDURES</t>
  </si>
  <si>
    <t xml:space="preserve">The team awarded the highest position in the MLS standings will be the team with the greatest number of points (three points for a win, one point for a tie, zero points for a loss).</t>
  </si>
  <si>
    <t xml:space="preserve">In the event that two teams finish the regular season with an equal number of points, the following system will be used to break the tie:</t>
  </si>
  <si>
    <t xml:space="preserve">Total number of wins</t>
  </si>
  <si>
    <t xml:space="preserve">Goal Differential (GD)</t>
  </si>
  <si>
    <t xml:space="preserve">Goals For (GF)</t>
  </si>
  <si>
    <t xml:space="preserve">Fewest Disciplinary Points</t>
  </si>
  <si>
    <t xml:space="preserve">Road Goals Differential</t>
  </si>
  <si>
    <t xml:space="preserve">Road Goal For</t>
  </si>
  <si>
    <t xml:space="preserve">Home Goals Differential</t>
  </si>
  <si>
    <t xml:space="preserve">Home Goal For</t>
  </si>
  <si>
    <t xml:space="preserve">Coin Toss (2 clubs) or Drawing of Lots (3 or more)</t>
  </si>
  <si>
    <t xml:space="preserve">If lots are drawn to decide tied teams, enter rank in reverse order, e.g. 2=Winner, 1=Loser (for 2 teams that are tied) in the boxes provided</t>
  </si>
  <si>
    <t xml:space="preserve">Copyright (C) 2014 dilo.sec(at)gmail.com.</t>
  </si>
  <si>
    <t xml:space="preserve">This program is free software: you can redistribute it and/or modify it under the terms of the GNU General Public License as published by the Free Software Foundation, either version 3 of the License, or (at your option) any later version.</t>
  </si>
  <si>
    <t xml:space="preserve">This program is distributed in the hope that it will be useful, but WITHOUT ANY WARRANTY; without even the implied warranty of MERCHANTABILITY or FITNESS FOR A PARTICULAR PURPOSE.  See the GNU General Public License for more details.</t>
  </si>
  <si>
    <r>
      <rPr>
        <sz val="10"/>
        <rFont val="Arial"/>
        <family val="2"/>
      </rPr>
      <t xml:space="preserve">You should have received a copy of the GNU General Public License along with this program.  If not, see </t>
    </r>
    <r>
      <rPr>
        <sz val="10"/>
        <color rgb="FF0000FF"/>
        <rFont val="Arial"/>
        <family val="2"/>
      </rPr>
      <t xml:space="preserve">http://www.gnu.org/licenses/gpl.html</t>
    </r>
    <r>
      <rPr>
        <sz val="10"/>
        <rFont val="Arial"/>
        <family val="2"/>
      </rPr>
      <t xml:space="preserve">.</t>
    </r>
  </si>
  <si>
    <t xml:space="preserve">v1.2 – Standings Calculations updated,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</si>
</sst>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[$£-809]#,##0.00;[RED]\-[$£-809]#,##0.00"/>
    <numFmt numFmtId="166" formatCode="MM/DD/YYYY"/>
    <numFmt numFmtId="167" formatCode="0.00"/>
    <numFmt numFmtId="168" formatCode="#,##0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sz val="10"/>
      <color rgb="FFC5000B"/>
      <name val="Mangal"/>
      <family val="2"/>
    </font>
    <font>
      <sz val="10"/>
      <color rgb="FF4700B8"/>
      <name val="Mangal"/>
      <family val="2"/>
    </font>
    <font>
      <sz val="10"/>
      <color rgb="FF355E00"/>
      <name val="Mangal"/>
      <family val="2"/>
    </font>
    <font>
      <b val="true"/>
      <sz val="16"/>
      <name val="Arial"/>
      <family val="2"/>
    </font>
    <font>
      <b val="true"/>
      <sz val="14"/>
      <name val="Arial"/>
      <family val="2"/>
    </font>
    <font>
      <b val="true"/>
      <sz val="10"/>
      <name val="Arial"/>
      <family val="2"/>
    </font>
    <font>
      <b val="true"/>
      <sz val="12"/>
      <name val="Arial"/>
      <family val="2"/>
    </font>
    <font>
      <b val="true"/>
      <sz val="10"/>
      <color rgb="FF0000FF"/>
      <name val="Arial"/>
      <family val="2"/>
    </font>
    <font>
      <sz val="10"/>
      <color rgb="FF0000FF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  <fill>
      <patternFill patternType="solid">
        <fgColor rgb="FF0099FF"/>
        <bgColor rgb="FF0066CC"/>
      </patternFill>
    </fill>
    <fill>
      <patternFill patternType="solid">
        <fgColor rgb="FFFF9966"/>
        <bgColor rgb="FFFF99CC"/>
      </patternFill>
    </fill>
    <fill>
      <patternFill patternType="solid">
        <fgColor rgb="FFCFE7F5"/>
        <bgColor rgb="FFCCFFFF"/>
      </patternFill>
    </fill>
    <fill>
      <patternFill patternType="solid">
        <fgColor rgb="FFFFCC99"/>
        <bgColor rgb="FFC0C0C0"/>
      </patternFill>
    </fill>
    <fill>
      <patternFill patternType="solid">
        <fgColor rgb="FFFF6633"/>
        <bgColor rgb="FFFF9966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 style="hair"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 style="hair"/>
      <top style="hair"/>
      <bottom/>
      <diagonal/>
    </border>
    <border diagonalUp="false" diagonalDown="false">
      <left style="hair"/>
      <right/>
      <top/>
      <bottom/>
      <diagonal/>
    </border>
    <border diagonalUp="false" diagonalDown="false">
      <left/>
      <right style="hair"/>
      <top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/>
      <right/>
      <top/>
      <bottom style="hair"/>
      <diagonal/>
    </border>
    <border diagonalUp="false" diagonalDown="false">
      <left/>
      <right style="hair"/>
      <top/>
      <bottom style="hair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4" fontId="6" fillId="2" borderId="0" applyFont="true" applyBorder="false" applyAlignment="false" applyProtection="false"/>
    <xf numFmtId="164" fontId="7" fillId="2" borderId="0" applyFont="true" applyBorder="false" applyAlignment="false" applyProtection="false"/>
    <xf numFmtId="164" fontId="8" fillId="2" borderId="0" applyFont="true" applyBorder="false" applyAlignment="false" applyProtection="false"/>
    <xf numFmtId="164" fontId="6" fillId="3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11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4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7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7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0" fillId="3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11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1" xfId="24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5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14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ColorWin" xfId="24" builtinId="53" customBuiltin="true"/>
    <cellStyle name="ColorLoss" xfId="25" builtinId="53" customBuiltin="true"/>
    <cellStyle name="ColorTied" xfId="26" builtinId="53" customBuiltin="true"/>
    <cellStyle name="ColorWin2" xfId="27" builtinId="53" customBuiltin="true"/>
  </cellStyles>
  <dxfs count="4">
    <dxf>
      <font>
        <name val="Mangal"/>
        <family val="2"/>
        <color rgb="FFC5000B"/>
      </font>
      <fill>
        <patternFill>
          <bgColor rgb="FF99CCFF"/>
        </patternFill>
      </fill>
    </dxf>
    <dxf>
      <font>
        <name val="Mangal"/>
        <family val="2"/>
        <color rgb="FF4700B8"/>
      </font>
      <fill>
        <patternFill>
          <bgColor rgb="FF99CCFF"/>
        </patternFill>
      </fill>
    </dxf>
    <dxf>
      <font>
        <name val="Mangal"/>
        <family val="2"/>
        <color rgb="FF355E00"/>
      </font>
      <fill>
        <patternFill>
          <bgColor rgb="FF99CCFF"/>
        </patternFill>
      </fill>
    </dxf>
    <dxf>
      <font>
        <name val="Mangal"/>
        <family val="2"/>
        <color rgb="FFC5000B"/>
      </font>
      <fill>
        <patternFill>
          <bgColor rgb="FF0099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5000B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FE7F5"/>
      <rgbColor rgb="FF4700B8"/>
      <rgbColor rgb="FFFF9966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99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33"/>
      <rgbColor rgb="FF666699"/>
      <rgbColor rgb="FF969696"/>
      <rgbColor rgb="FF003366"/>
      <rgbColor rgb="FF339966"/>
      <rgbColor rgb="FF003300"/>
      <rgbColor rgb="FF355E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www.gnu.org/licenses/gpl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AU59"/>
  <sheetViews>
    <sheetView showFormulas="false" showGridLines="true" showRowColHeaders="fals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0" width="1.02"/>
    <col collapsed="false" customWidth="true" hidden="false" outlineLevel="0" max="2" min="2" style="0" width="5.1"/>
    <col collapsed="false" customWidth="true" hidden="false" outlineLevel="0" max="3" min="3" style="0" width="20.41"/>
    <col collapsed="false" customWidth="true" hidden="false" outlineLevel="0" max="4" min="4" style="0" width="1.02"/>
    <col collapsed="false" customWidth="true" hidden="false" outlineLevel="0" max="5" min="5" style="0" width="5.1"/>
    <col collapsed="false" customWidth="true" hidden="false" outlineLevel="0" max="6" min="6" style="0" width="1.02"/>
    <col collapsed="false" customWidth="true" hidden="false" outlineLevel="0" max="8" min="7" style="0" width="5.1"/>
    <col collapsed="false" customWidth="true" hidden="false" outlineLevel="0" max="9" min="9" style="0" width="1.02"/>
    <col collapsed="false" customWidth="true" hidden="false" outlineLevel="0" max="12" min="10" style="0" width="5.1"/>
    <col collapsed="false" customWidth="true" hidden="false" outlineLevel="0" max="13" min="13" style="0" width="1.02"/>
    <col collapsed="false" customWidth="true" hidden="false" outlineLevel="0" max="16" min="14" style="0" width="5.1"/>
    <col collapsed="false" customWidth="true" hidden="false" outlineLevel="0" max="17" min="17" style="0" width="1.02"/>
    <col collapsed="false" customWidth="true" hidden="false" outlineLevel="0" max="20" min="18" style="0" width="5.1"/>
    <col collapsed="false" customWidth="true" hidden="false" outlineLevel="0" max="21" min="21" style="0" width="1.02"/>
    <col collapsed="false" customWidth="true" hidden="false" outlineLevel="0" max="24" min="22" style="0" width="5.1"/>
    <col collapsed="false" customWidth="true" hidden="false" outlineLevel="0" max="25" min="25" style="0" width="1.02"/>
    <col collapsed="false" customWidth="true" hidden="false" outlineLevel="0" max="26" min="26" style="0" width="5.1"/>
    <col collapsed="false" customWidth="true" hidden="false" outlineLevel="0" max="27" min="27" style="0" width="1.02"/>
    <col collapsed="false" customWidth="true" hidden="false" outlineLevel="0" max="28" min="28" style="1" width="6.12"/>
    <col collapsed="false" customWidth="true" hidden="false" outlineLevel="0" max="29" min="29" style="2" width="11.22"/>
    <col collapsed="false" customWidth="true" hidden="false" outlineLevel="0" max="30" min="30" style="1" width="12.75"/>
    <col collapsed="false" customWidth="true" hidden="false" outlineLevel="0" max="31" min="31" style="1" width="20.41"/>
    <col collapsed="false" customWidth="true" hidden="false" outlineLevel="0" max="33" min="32" style="1" width="5.1"/>
    <col collapsed="false" customWidth="true" hidden="false" outlineLevel="0" max="34" min="34" style="1" width="20.41"/>
    <col collapsed="false" customWidth="true" hidden="false" outlineLevel="0" max="35" min="35" style="0" width="1.02"/>
    <col collapsed="false" customWidth="true" hidden="false" outlineLevel="0" max="37" min="36" style="1" width="5.1"/>
    <col collapsed="false" customWidth="true" hidden="false" outlineLevel="0" max="38" min="38" style="0" width="1.02"/>
    <col collapsed="false" customWidth="true" hidden="false" outlineLevel="0" max="40" min="39" style="1" width="5.1"/>
    <col collapsed="false" customWidth="true" hidden="false" outlineLevel="0" max="41" min="41" style="0" width="1.02"/>
    <col collapsed="false" customWidth="true" hidden="false" outlineLevel="0" max="44" min="42" style="1" width="5.1"/>
    <col collapsed="false" customWidth="true" hidden="false" outlineLevel="0" max="45" min="45" style="0" width="1.02"/>
    <col collapsed="false" customWidth="true" hidden="false" outlineLevel="0" max="47" min="46" style="0" width="20.41"/>
    <col collapsed="false" customWidth="true" hidden="false" outlineLevel="0" max="48" min="48" style="0" width="1.02"/>
    <col collapsed="false" customWidth="false" hidden="false" outlineLevel="0" max="1025" min="49" style="0" width="11.52"/>
  </cols>
  <sheetData>
    <row r="1" customFormat="false" ht="5.65" hidden="false" customHeight="true" outlineLevel="0" collapsed="false"/>
    <row r="2" customFormat="false" ht="20.05" hidden="false" customHeight="false" outlineLevel="0" collapsed="false">
      <c r="B2" s="3" t="str">
        <f aca="false">IF(NOT('Teams - Setup'!B2=""),'Teams - Setup'!B2,"")</f>
        <v>MLS Season 2014</v>
      </c>
      <c r="AB2" s="4" t="s">
        <v>0</v>
      </c>
    </row>
    <row r="3" customFormat="false" ht="5.65" hidden="false" customHeight="true" outlineLevel="0" collapsed="false"/>
    <row r="4" customFormat="false" ht="17.65" hidden="false" customHeight="false" outlineLevel="0" collapsed="false">
      <c r="B4" s="5" t="str">
        <f aca="false">IF(NOT('Teams - Setup'!B4=""),'Teams - Setup'!B4,"")</f>
        <v>Eastern Conference</v>
      </c>
      <c r="AP4" s="6"/>
      <c r="AQ4" s="6"/>
      <c r="AR4" s="6"/>
    </row>
    <row r="5" customFormat="false" ht="12.85" hidden="false" customHeight="false" outlineLevel="0" collapsed="false">
      <c r="B5" s="7" t="s">
        <v>1</v>
      </c>
      <c r="C5" s="8" t="s">
        <v>2</v>
      </c>
      <c r="D5" s="8"/>
      <c r="E5" s="7" t="s">
        <v>3</v>
      </c>
      <c r="F5" s="7"/>
      <c r="G5" s="7" t="s">
        <v>4</v>
      </c>
      <c r="H5" s="7" t="s">
        <v>5</v>
      </c>
      <c r="I5" s="7"/>
      <c r="J5" s="7" t="s">
        <v>6</v>
      </c>
      <c r="K5" s="7" t="s">
        <v>7</v>
      </c>
      <c r="L5" s="7" t="s">
        <v>8</v>
      </c>
      <c r="M5" s="7"/>
      <c r="N5" s="7" t="s">
        <v>9</v>
      </c>
      <c r="O5" s="7" t="s">
        <v>10</v>
      </c>
      <c r="P5" s="7" t="s">
        <v>11</v>
      </c>
      <c r="Q5" s="7"/>
      <c r="R5" s="7" t="s">
        <v>12</v>
      </c>
      <c r="S5" s="7" t="s">
        <v>13</v>
      </c>
      <c r="T5" s="7" t="s">
        <v>14</v>
      </c>
      <c r="U5" s="7"/>
      <c r="V5" s="7" t="s">
        <v>15</v>
      </c>
      <c r="W5" s="7" t="s">
        <v>16</v>
      </c>
      <c r="X5" s="7" t="s">
        <v>17</v>
      </c>
      <c r="AB5" s="9" t="s">
        <v>18</v>
      </c>
      <c r="AC5" s="10" t="s">
        <v>19</v>
      </c>
      <c r="AD5" s="9" t="s">
        <v>20</v>
      </c>
      <c r="AE5" s="9" t="s">
        <v>21</v>
      </c>
      <c r="AF5" s="9" t="s">
        <v>22</v>
      </c>
      <c r="AG5" s="9" t="s">
        <v>23</v>
      </c>
      <c r="AH5" s="9" t="s">
        <v>24</v>
      </c>
      <c r="AJ5" s="11" t="s">
        <v>25</v>
      </c>
      <c r="AK5" s="12"/>
      <c r="AM5" s="11" t="s">
        <v>26</v>
      </c>
      <c r="AN5" s="12"/>
      <c r="AP5" s="6" t="s">
        <v>27</v>
      </c>
      <c r="AQ5" s="6" t="s">
        <v>28</v>
      </c>
      <c r="AR5" s="6" t="s">
        <v>29</v>
      </c>
      <c r="AT5" s="13" t="s">
        <v>30</v>
      </c>
      <c r="AU5" s="13" t="s">
        <v>31</v>
      </c>
    </row>
    <row r="6" customFormat="false" ht="12.85" hidden="false" customHeight="false" outlineLevel="0" collapsed="false">
      <c r="B6" s="14" t="n">
        <v>1</v>
      </c>
      <c r="C6" s="15" t="str">
        <f aca="false">IF(NOT(B6=""),VLOOKUP(B6,ECTable,2,0),"")</f>
        <v>New England</v>
      </c>
      <c r="D6" s="15"/>
      <c r="E6" s="14" t="n">
        <f aca="false">IF(NOT(B6=""),VLOOKUP(B6,ECTable,4,0),"")</f>
        <v>23</v>
      </c>
      <c r="F6" s="14"/>
      <c r="G6" s="14" t="n">
        <f aca="false">IF(NOT(B6=""),VLOOKUP(B6,ECTable,6,0),"")</f>
        <v>13</v>
      </c>
      <c r="H6" s="16" t="n">
        <f aca="false">IF(NOT(B6=""),VLOOKUP(B6,ECTable,7,0),"")</f>
        <v>1.76923076923077</v>
      </c>
      <c r="I6" s="14"/>
      <c r="J6" s="14" t="n">
        <f aca="false">IF(NOT(B6=""),VLOOKUP(B6,ECTable,9,0),"")</f>
        <v>7</v>
      </c>
      <c r="K6" s="14" t="n">
        <f aca="false">IF(NOT(B6=""),VLOOKUP(B6,ECTable,10,0),"")</f>
        <v>4</v>
      </c>
      <c r="L6" s="14" t="n">
        <f aca="false">IF(NOT(B6=""),VLOOKUP(B6,ECTable,11,0),"")</f>
        <v>2</v>
      </c>
      <c r="M6" s="14"/>
      <c r="N6" s="14" t="n">
        <f aca="false">IF(NOT(B6=""),VLOOKUP(B6,ECTable,12,0),"")</f>
        <v>21</v>
      </c>
      <c r="O6" s="14" t="n">
        <f aca="false">IF(NOT(B6=""),VLOOKUP(B6,ECTable,13,0),"")</f>
        <v>16</v>
      </c>
      <c r="P6" s="14" t="n">
        <f aca="false">IF(NOT(B6=""),VLOOKUP(B6,ECTable,14,0),"")</f>
        <v>5</v>
      </c>
      <c r="Q6" s="14"/>
      <c r="R6" s="14" t="n">
        <f aca="false">IF(NOT(B6=""),VLOOKUP(B6,ECTable,21,0),"")</f>
        <v>11</v>
      </c>
      <c r="S6" s="14" t="n">
        <f aca="false">IF(NOT(B6=""),VLOOKUP(B6,ECTable,22,0),"")</f>
        <v>1</v>
      </c>
      <c r="T6" s="14" t="n">
        <f aca="false">IF(NOT(B6=""),VLOOKUP(B6,ECTable,23,0),"")</f>
        <v>10</v>
      </c>
      <c r="U6" s="14"/>
      <c r="V6" s="14" t="n">
        <f aca="false">IF(NOT(B6=""),VLOOKUP(B6,ECTable,30,0),"")</f>
        <v>10</v>
      </c>
      <c r="W6" s="14" t="n">
        <f aca="false">IF(NOT(B6=""),VLOOKUP(B6,ECTable,31,0),"")</f>
        <v>15</v>
      </c>
      <c r="X6" s="14" t="n">
        <f aca="false">IF(NOT(B6=""),VLOOKUP(B6,ECTable,32,0),"")</f>
        <v>-5</v>
      </c>
      <c r="AB6" s="17" t="s">
        <v>32</v>
      </c>
    </row>
    <row r="7" customFormat="false" ht="13.4" hidden="false" customHeight="false" outlineLevel="0" collapsed="false">
      <c r="B7" s="14" t="n">
        <f aca="false">IF(B6&lt;ECNumberTeams,B6+1,"")</f>
        <v>2</v>
      </c>
      <c r="C7" s="15" t="str">
        <f aca="false">IF(NOT(B7=""),VLOOKUP(B7,ECTable,2,0),"")</f>
        <v>D.C. United</v>
      </c>
      <c r="D7" s="15"/>
      <c r="E7" s="14" t="n">
        <f aca="false">IF(NOT(B7=""),VLOOKUP(B7,ECTable,4,0),"")</f>
        <v>21</v>
      </c>
      <c r="F7" s="14"/>
      <c r="G7" s="14" t="n">
        <f aca="false">IF(NOT(B7=""),VLOOKUP(B7,ECTable,6,0),"")</f>
        <v>13</v>
      </c>
      <c r="H7" s="16" t="n">
        <f aca="false">IF(NOT(B7=""),VLOOKUP(B7,ECTable,7,0),"")</f>
        <v>1.61538461538462</v>
      </c>
      <c r="I7" s="14"/>
      <c r="J7" s="14" t="n">
        <f aca="false">IF(NOT(B7=""),VLOOKUP(B7,ECTable,9,0),"")</f>
        <v>6</v>
      </c>
      <c r="K7" s="14" t="n">
        <f aca="false">IF(NOT(B7=""),VLOOKUP(B7,ECTable,10,0),"")</f>
        <v>4</v>
      </c>
      <c r="L7" s="14" t="n">
        <f aca="false">IF(NOT(B7=""),VLOOKUP(B7,ECTable,11,0),"")</f>
        <v>3</v>
      </c>
      <c r="M7" s="14"/>
      <c r="N7" s="14" t="n">
        <f aca="false">IF(NOT(B7=""),VLOOKUP(B7,ECTable,12,0),"")</f>
        <v>18</v>
      </c>
      <c r="O7" s="14" t="n">
        <f aca="false">IF(NOT(B7=""),VLOOKUP(B7,ECTable,13,0),"")</f>
        <v>14</v>
      </c>
      <c r="P7" s="14" t="n">
        <f aca="false">IF(NOT(B7=""),VLOOKUP(B7,ECTable,14,0),"")</f>
        <v>4</v>
      </c>
      <c r="Q7" s="14"/>
      <c r="R7" s="14" t="n">
        <f aca="false">IF(NOT(B7=""),VLOOKUP(B7,ECTable,21,0),"")</f>
        <v>13</v>
      </c>
      <c r="S7" s="14" t="n">
        <f aca="false">IF(NOT(B7=""),VLOOKUP(B7,ECTable,22,0),"")</f>
        <v>7</v>
      </c>
      <c r="T7" s="14" t="n">
        <f aca="false">IF(NOT(B7=""),VLOOKUP(B7,ECTable,23,0),"")</f>
        <v>6</v>
      </c>
      <c r="U7" s="14"/>
      <c r="V7" s="14" t="n">
        <f aca="false">IF(NOT(B7=""),VLOOKUP(B7,ECTable,30,0),"")</f>
        <v>5</v>
      </c>
      <c r="W7" s="14" t="n">
        <f aca="false">IF(NOT(B7=""),VLOOKUP(B7,ECTable,31,0),"")</f>
        <v>7</v>
      </c>
      <c r="X7" s="14" t="n">
        <f aca="false">IF(NOT(B7=""),VLOOKUP(B7,ECTable,32,0),"")</f>
        <v>-2</v>
      </c>
      <c r="AB7" s="18"/>
      <c r="AC7" s="19"/>
      <c r="AD7" s="18"/>
      <c r="AE7" s="20" t="str">
        <f aca="false">IF(NOT(C9=""),C9,"4th Place")</f>
        <v>Houston</v>
      </c>
      <c r="AF7" s="21"/>
      <c r="AG7" s="21"/>
      <c r="AH7" s="20" t="str">
        <f aca="false">IF(NOT(C10=""),C10,"5th Place")</f>
        <v>Columbus</v>
      </c>
      <c r="AJ7" s="21"/>
      <c r="AK7" s="21"/>
      <c r="AM7" s="21"/>
      <c r="AN7" s="21"/>
      <c r="AP7" s="1" t="str">
        <f aca="false">IF(AND(NOT(AF7=""),NOT(AG7="")),IF(AF7=AG7,"D",IF(AF7&gt;AG7,"HW","AW")),"")</f>
        <v/>
      </c>
      <c r="AQ7" s="1" t="str">
        <f aca="false">IF(AP7="D",IF(AND(NOT(AJ7=""),NOT(AK7="")),IF(AJ7=AK7,"D",IF(AJ7&gt;AK7,"HW","AW")),""),"")</f>
        <v/>
      </c>
      <c r="AR7" s="1" t="str">
        <f aca="false">IF(AQ7="D",IF(AND(NOT(AM7=""),NOT(AN7="")),IF(AM7=AN7,"D",IF(AM7&gt;AN7,"HW","AW")),""),"")</f>
        <v/>
      </c>
      <c r="AT7" s="0" t="str">
        <f aca="false">IF(OR(AP7="HW",AQ7="HW",AR7="HW"),AE7,IF(OR(AP7="AW",AQ7="AW",AR7="AW"),AH7,""))</f>
        <v/>
      </c>
      <c r="AU7" s="0" t="str">
        <f aca="false">IF(OR(AP7="HW",AQ7="HW",AR7="HW"),AH7,IF(OR(AP7="AW",AQ7="AW",AR7="AW"),AE7,""))</f>
        <v/>
      </c>
    </row>
    <row r="8" customFormat="false" ht="12.85" hidden="false" customHeight="false" outlineLevel="0" collapsed="false">
      <c r="B8" s="14" t="n">
        <f aca="false">IF(B7&lt;ECNumberTeams,B7+1,"")</f>
        <v>3</v>
      </c>
      <c r="C8" s="15" t="str">
        <f aca="false">IF(NOT(B8=""),VLOOKUP(B8,ECTable,2,0),"")</f>
        <v>Sporting KC</v>
      </c>
      <c r="D8" s="15"/>
      <c r="E8" s="14" t="n">
        <f aca="false">IF(NOT(B8=""),VLOOKUP(B8,ECTable,4,0),"")</f>
        <v>19</v>
      </c>
      <c r="F8" s="14"/>
      <c r="G8" s="14" t="n">
        <f aca="false">IF(NOT(B8=""),VLOOKUP(B8,ECTable,6,0),"")</f>
        <v>14</v>
      </c>
      <c r="H8" s="16" t="n">
        <f aca="false">IF(NOT(B8=""),VLOOKUP(B8,ECTable,7,0),"")</f>
        <v>1.35714285714286</v>
      </c>
      <c r="I8" s="14"/>
      <c r="J8" s="14" t="n">
        <f aca="false">IF(NOT(B8=""),VLOOKUP(B8,ECTable,9,0),"")</f>
        <v>5</v>
      </c>
      <c r="K8" s="14" t="n">
        <f aca="false">IF(NOT(B8=""),VLOOKUP(B8,ECTable,10,0),"")</f>
        <v>5</v>
      </c>
      <c r="L8" s="14" t="n">
        <f aca="false">IF(NOT(B8=""),VLOOKUP(B8,ECTable,11,0),"")</f>
        <v>4</v>
      </c>
      <c r="M8" s="14"/>
      <c r="N8" s="14" t="n">
        <f aca="false">IF(NOT(B8=""),VLOOKUP(B8,ECTable,12,0),"")</f>
        <v>19</v>
      </c>
      <c r="O8" s="14" t="n">
        <f aca="false">IF(NOT(B8=""),VLOOKUP(B8,ECTable,13,0),"")</f>
        <v>14</v>
      </c>
      <c r="P8" s="14" t="n">
        <f aca="false">IF(NOT(B8=""),VLOOKUP(B8,ECTable,14,0),"")</f>
        <v>5</v>
      </c>
      <c r="Q8" s="14"/>
      <c r="R8" s="14" t="n">
        <f aca="false">IF(NOT(B8=""),VLOOKUP(B8,ECTable,21,0),"")</f>
        <v>12</v>
      </c>
      <c r="S8" s="14" t="n">
        <f aca="false">IF(NOT(B8=""),VLOOKUP(B8,ECTable,22,0),"")</f>
        <v>6</v>
      </c>
      <c r="T8" s="14" t="n">
        <f aca="false">IF(NOT(B8=""),VLOOKUP(B8,ECTable,23,0),"")</f>
        <v>6</v>
      </c>
      <c r="U8" s="14"/>
      <c r="V8" s="14" t="n">
        <f aca="false">IF(NOT(B8=""),VLOOKUP(B8,ECTable,30,0),"")</f>
        <v>7</v>
      </c>
      <c r="W8" s="14" t="n">
        <f aca="false">IF(NOT(B8=""),VLOOKUP(B8,ECTable,31,0),"")</f>
        <v>8</v>
      </c>
      <c r="X8" s="14" t="n">
        <f aca="false">IF(NOT(B8=""),VLOOKUP(B8,ECTable,32,0),"")</f>
        <v>-1</v>
      </c>
      <c r="AB8" s="17" t="s">
        <v>33</v>
      </c>
    </row>
    <row r="9" customFormat="false" ht="13.4" hidden="false" customHeight="false" outlineLevel="0" collapsed="false">
      <c r="B9" s="20" t="n">
        <f aca="false">IF(B8&lt;ECNumberTeams,B8+1,"")</f>
        <v>4</v>
      </c>
      <c r="C9" s="22" t="str">
        <f aca="false">IF(NOT(B9=""),VLOOKUP(B9,ECTable,2,0),"")</f>
        <v>Houston</v>
      </c>
      <c r="D9" s="22"/>
      <c r="E9" s="20" t="n">
        <f aca="false">IF(NOT(B9=""),VLOOKUP(B9,ECTable,4,0),"")</f>
        <v>17</v>
      </c>
      <c r="F9" s="20"/>
      <c r="G9" s="20" t="n">
        <f aca="false">IF(NOT(B9=""),VLOOKUP(B9,ECTable,6,0),"")</f>
        <v>15</v>
      </c>
      <c r="H9" s="23" t="n">
        <f aca="false">IF(NOT(B9=""),VLOOKUP(B9,ECTable,7,0),"")</f>
        <v>1.13333333333333</v>
      </c>
      <c r="I9" s="20"/>
      <c r="J9" s="20" t="n">
        <f aca="false">IF(NOT(B9=""),VLOOKUP(B9,ECTable,9,0),"")</f>
        <v>5</v>
      </c>
      <c r="K9" s="20" t="n">
        <f aca="false">IF(NOT(B9=""),VLOOKUP(B9,ECTable,10,0),"")</f>
        <v>8</v>
      </c>
      <c r="L9" s="20" t="n">
        <f aca="false">IF(NOT(B9=""),VLOOKUP(B9,ECTable,11,0),"")</f>
        <v>2</v>
      </c>
      <c r="M9" s="20"/>
      <c r="N9" s="20" t="n">
        <f aca="false">IF(NOT(B9=""),VLOOKUP(B9,ECTable,12,0),"")</f>
        <v>16</v>
      </c>
      <c r="O9" s="20" t="n">
        <f aca="false">IF(NOT(B9=""),VLOOKUP(B9,ECTable,13,0),"")</f>
        <v>27</v>
      </c>
      <c r="P9" s="20" t="n">
        <f aca="false">IF(NOT(B9=""),VLOOKUP(B9,ECTable,14,0),"")</f>
        <v>-11</v>
      </c>
      <c r="Q9" s="20"/>
      <c r="R9" s="20" t="n">
        <f aca="false">IF(NOT(B9=""),VLOOKUP(B9,ECTable,21,0),"")</f>
        <v>11</v>
      </c>
      <c r="S9" s="20" t="n">
        <f aca="false">IF(NOT(B9=""),VLOOKUP(B9,ECTable,22,0),"")</f>
        <v>10</v>
      </c>
      <c r="T9" s="20" t="n">
        <f aca="false">IF(NOT(B9=""),VLOOKUP(B9,ECTable,23,0),"")</f>
        <v>1</v>
      </c>
      <c r="U9" s="20"/>
      <c r="V9" s="20" t="n">
        <f aca="false">IF(NOT(B9=""),VLOOKUP(B9,ECTable,30,0),"")</f>
        <v>5</v>
      </c>
      <c r="W9" s="20" t="n">
        <f aca="false">IF(NOT(B9=""),VLOOKUP(B9,ECTable,31,0),"")</f>
        <v>17</v>
      </c>
      <c r="X9" s="20" t="n">
        <f aca="false">IF(NOT(B9=""),VLOOKUP(B9,ECTable,32,0),"")</f>
        <v>-12</v>
      </c>
      <c r="AB9" s="18"/>
      <c r="AC9" s="19"/>
      <c r="AD9" s="18"/>
      <c r="AE9" s="20" t="str">
        <f aca="false">IF(NOT(C8=""),C8,"3rd Place")</f>
        <v>Sporting KC</v>
      </c>
      <c r="AF9" s="21"/>
      <c r="AG9" s="21"/>
      <c r="AH9" s="20" t="str">
        <f aca="false">IF(NOT(C7=""),C7,"2nd Place")</f>
        <v>D.C. United</v>
      </c>
      <c r="AJ9" s="24"/>
      <c r="AK9" s="24"/>
      <c r="AM9" s="24"/>
      <c r="AN9" s="24"/>
      <c r="AP9" s="1" t="str">
        <f aca="false">IF(AND(NOT(AF9=""),NOT(AG9="")),IF(AF9=AG9,"D",IF(AF9&gt;AG9,"HW","AW")),"")</f>
        <v/>
      </c>
      <c r="AT9" s="0" t="str">
        <f aca="false">IF(OR(AP9="HW",AQ9="HW",AR9="HW"),AE9,IF(OR(AP9="AW",AQ9="AW",AR9="AW"),AH9,""))</f>
        <v/>
      </c>
      <c r="AU9" s="0" t="str">
        <f aca="false">IF(OR(AP9="HW",AQ9="HW",AR9="HW"),AH9,IF(OR(AP9="AW",AQ9="AW",AR9="AW"),AE9,""))</f>
        <v/>
      </c>
    </row>
    <row r="10" customFormat="false" ht="13.4" hidden="false" customHeight="false" outlineLevel="0" collapsed="false">
      <c r="B10" s="20" t="n">
        <f aca="false">IF(B9&lt;ECNumberTeams,B9+1,"")</f>
        <v>5</v>
      </c>
      <c r="C10" s="22" t="str">
        <f aca="false">IF(NOT(B10=""),VLOOKUP(B10,ECTable,2,0),"")</f>
        <v>Columbus</v>
      </c>
      <c r="D10" s="22"/>
      <c r="E10" s="20" t="n">
        <f aca="false">IF(NOT(B10=""),VLOOKUP(B10,ECTable,4,0),"")</f>
        <v>17</v>
      </c>
      <c r="F10" s="20"/>
      <c r="G10" s="20" t="n">
        <f aca="false">IF(NOT(B10=""),VLOOKUP(B10,ECTable,6,0),"")</f>
        <v>14</v>
      </c>
      <c r="H10" s="23" t="n">
        <f aca="false">IF(NOT(B10=""),VLOOKUP(B10,ECTable,7,0),"")</f>
        <v>1.21428571428571</v>
      </c>
      <c r="I10" s="20"/>
      <c r="J10" s="20" t="n">
        <f aca="false">IF(NOT(B10=""),VLOOKUP(B10,ECTable,9,0),"")</f>
        <v>4</v>
      </c>
      <c r="K10" s="20" t="n">
        <f aca="false">IF(NOT(B10=""),VLOOKUP(B10,ECTable,10,0),"")</f>
        <v>5</v>
      </c>
      <c r="L10" s="20" t="n">
        <f aca="false">IF(NOT(B10=""),VLOOKUP(B10,ECTable,11,0),"")</f>
        <v>5</v>
      </c>
      <c r="M10" s="20"/>
      <c r="N10" s="20" t="n">
        <f aca="false">IF(NOT(B10=""),VLOOKUP(B10,ECTable,12,0),"")</f>
        <v>18</v>
      </c>
      <c r="O10" s="20" t="n">
        <f aca="false">IF(NOT(B10=""),VLOOKUP(B10,ECTable,13,0),"")</f>
        <v>18</v>
      </c>
      <c r="P10" s="20" t="n">
        <f aca="false">IF(NOT(B10=""),VLOOKUP(B10,ECTable,14,0),"")</f>
        <v>0</v>
      </c>
      <c r="Q10" s="20"/>
      <c r="R10" s="20" t="n">
        <f aca="false">IF(NOT(B10=""),VLOOKUP(B10,ECTable,21,0),"")</f>
        <v>7</v>
      </c>
      <c r="S10" s="20" t="n">
        <f aca="false">IF(NOT(B10=""),VLOOKUP(B10,ECTable,22,0),"")</f>
        <v>7</v>
      </c>
      <c r="T10" s="20" t="n">
        <f aca="false">IF(NOT(B10=""),VLOOKUP(B10,ECTable,23,0),"")</f>
        <v>0</v>
      </c>
      <c r="U10" s="20"/>
      <c r="V10" s="20" t="n">
        <f aca="false">IF(NOT(B10=""),VLOOKUP(B10,ECTable,30,0),"")</f>
        <v>11</v>
      </c>
      <c r="W10" s="20" t="n">
        <f aca="false">IF(NOT(B10=""),VLOOKUP(B10,ECTable,31,0),"")</f>
        <v>11</v>
      </c>
      <c r="X10" s="20" t="n">
        <f aca="false">IF(NOT(B10=""),VLOOKUP(B10,ECTable,32,0),"")</f>
        <v>0</v>
      </c>
      <c r="AB10" s="18"/>
      <c r="AC10" s="19"/>
      <c r="AD10" s="18"/>
      <c r="AE10" s="20" t="str">
        <f aca="false">IF(NOT(C7=""),C7,"2nd Place")</f>
        <v>D.C. United</v>
      </c>
      <c r="AF10" s="21"/>
      <c r="AG10" s="21"/>
      <c r="AH10" s="20" t="str">
        <f aca="false">IF(NOT(C8=""),C8,"3rd Place")</f>
        <v>Sporting KC</v>
      </c>
      <c r="AJ10" s="21"/>
      <c r="AK10" s="21"/>
      <c r="AM10" s="21"/>
      <c r="AN10" s="21"/>
      <c r="AP10" s="1" t="str">
        <f aca="false">IF(AND(NOT(AF9=""),NOT(AG9=""),NOT(AF10=""),NOT(AG10="")),IF((AG9+AF10)=(AF9+AG10),"D",IF((AG9+AF10)&gt;(AF9+AG10),"HW","AW")),"")</f>
        <v/>
      </c>
      <c r="AQ10" s="1" t="str">
        <f aca="false">IF(AP10="D",IF(AND(NOT(AJ10=""),NOT(AK10="")),IF(AJ10=AK10,"D",IF(AJ10&gt;AK10,"HW","AW")),""),"")</f>
        <v/>
      </c>
      <c r="AR10" s="1" t="str">
        <f aca="false">IF(AQ10="D",IF(AND(NOT(AM10=""),NOT(AN10="")),IF(AM10=AN10,"D",IF(AM10&gt;AN10,"HW","AW")),""),"")</f>
        <v/>
      </c>
      <c r="AT10" s="0" t="str">
        <f aca="false">IF(OR(AP10="HW",AQ10="HW",AR10="HW"),AE10,IF(OR(AP10="AW",AQ10="AW",AR10="AW"),AH10,""))</f>
        <v/>
      </c>
      <c r="AU10" s="0" t="str">
        <f aca="false">IF(OR(AP10="HW",AQ10="HW",AR10="HW"),AH10,IF(OR(AP10="AW",AQ10="AW",AR10="AW"),AE10,""))</f>
        <v/>
      </c>
    </row>
    <row r="11" customFormat="false" ht="13.4" hidden="false" customHeight="false" outlineLevel="0" collapsed="false">
      <c r="B11" s="18" t="n">
        <f aca="false">IF(B10&lt;ECNumberTeams,B10+1,"")</f>
        <v>6</v>
      </c>
      <c r="C11" s="25" t="str">
        <f aca="false">IF(NOT(B11=""),VLOOKUP(B11,ECTable,2,0),"")</f>
        <v>Toronto FC</v>
      </c>
      <c r="D11" s="25"/>
      <c r="E11" s="18" t="n">
        <f aca="false">IF(NOT(B11=""),VLOOKUP(B11,ECTable,4,0),"")</f>
        <v>16</v>
      </c>
      <c r="F11" s="18"/>
      <c r="G11" s="18" t="n">
        <f aca="false">IF(NOT(B11=""),VLOOKUP(B11,ECTable,6,0),"")</f>
        <v>10</v>
      </c>
      <c r="H11" s="26" t="n">
        <f aca="false">IF(NOT(B11=""),VLOOKUP(B11,ECTable,7,0),"")</f>
        <v>1.6</v>
      </c>
      <c r="I11" s="18"/>
      <c r="J11" s="18" t="n">
        <f aca="false">IF(NOT(B11=""),VLOOKUP(B11,ECTable,9,0),"")</f>
        <v>5</v>
      </c>
      <c r="K11" s="18" t="n">
        <f aca="false">IF(NOT(B11=""),VLOOKUP(B11,ECTable,10,0),"")</f>
        <v>4</v>
      </c>
      <c r="L11" s="18" t="n">
        <f aca="false">IF(NOT(B11=""),VLOOKUP(B11,ECTable,11,0),"")</f>
        <v>1</v>
      </c>
      <c r="M11" s="18"/>
      <c r="N11" s="18" t="n">
        <f aca="false">IF(NOT(B11=""),VLOOKUP(B11,ECTable,12,0),"")</f>
        <v>14</v>
      </c>
      <c r="O11" s="18" t="n">
        <f aca="false">IF(NOT(B11=""),VLOOKUP(B11,ECTable,13,0),"")</f>
        <v>13</v>
      </c>
      <c r="P11" s="18" t="n">
        <f aca="false">IF(NOT(B11=""),VLOOKUP(B11,ECTable,14,0),"")</f>
        <v>1</v>
      </c>
      <c r="Q11" s="18"/>
      <c r="R11" s="18" t="n">
        <f aca="false">IF(NOT(B11=""),VLOOKUP(B11,ECTable,21,0),"")</f>
        <v>7</v>
      </c>
      <c r="S11" s="18" t="n">
        <f aca="false">IF(NOT(B11=""),VLOOKUP(B11,ECTable,22,0),"")</f>
        <v>5</v>
      </c>
      <c r="T11" s="18" t="n">
        <f aca="false">IF(NOT(B11=""),VLOOKUP(B11,ECTable,23,0),"")</f>
        <v>2</v>
      </c>
      <c r="U11" s="18"/>
      <c r="V11" s="18" t="n">
        <f aca="false">IF(NOT(B11=""),VLOOKUP(B11,ECTable,30,0),"")</f>
        <v>7</v>
      </c>
      <c r="W11" s="18" t="n">
        <f aca="false">IF(NOT(B11=""),VLOOKUP(B11,ECTable,31,0),"")</f>
        <v>8</v>
      </c>
      <c r="X11" s="18" t="n">
        <f aca="false">IF(NOT(B11=""),VLOOKUP(B11,ECTable,32,0),"")</f>
        <v>-1</v>
      </c>
      <c r="AB11" s="18"/>
      <c r="AC11" s="19"/>
      <c r="AD11" s="18"/>
      <c r="AE11" s="20" t="str">
        <f aca="false">IF(NOT(AT7=""),AT7,"Winner Knockout")</f>
        <v>Winner Knockout</v>
      </c>
      <c r="AF11" s="21"/>
      <c r="AG11" s="21"/>
      <c r="AH11" s="20" t="str">
        <f aca="false">IF(NOT(C6=""),C6,"1st Place")</f>
        <v>New England</v>
      </c>
      <c r="AJ11" s="24"/>
      <c r="AK11" s="24"/>
      <c r="AM11" s="24"/>
      <c r="AN11" s="24"/>
      <c r="AP11" s="1" t="str">
        <f aca="false">IF(AND(NOT(AF11=""),NOT(AG11="")),IF(AF11=AG11,"D",IF(AF11&gt;AG11,"HW","AW")),"")</f>
        <v/>
      </c>
      <c r="AT11" s="0" t="str">
        <f aca="false">IF(OR(AP11="HW",AQ11="HW",AR11="HW"),AE11,IF(OR(AP11="AW",AQ11="AW",AR11="AW"),AH11,""))</f>
        <v/>
      </c>
      <c r="AU11" s="0" t="str">
        <f aca="false">IF(OR(AP11="HW",AQ11="HW",AR11="HW"),AH11,IF(OR(AP11="AW",AQ11="AW",AR11="AW"),AE11,""))</f>
        <v/>
      </c>
    </row>
    <row r="12" customFormat="false" ht="13.4" hidden="false" customHeight="false" outlineLevel="0" collapsed="false">
      <c r="B12" s="18" t="n">
        <f aca="false">IF(B11&lt;ECNumberTeams,B11+1,"")</f>
        <v>7</v>
      </c>
      <c r="C12" s="25" t="str">
        <f aca="false">IF(NOT(B12=""),VLOOKUP(B12,ECTable,2,0),"")</f>
        <v>New York</v>
      </c>
      <c r="D12" s="25"/>
      <c r="E12" s="18" t="n">
        <f aca="false">IF(NOT(B12=""),VLOOKUP(B12,ECTable,4,0),"")</f>
        <v>15</v>
      </c>
      <c r="F12" s="18"/>
      <c r="G12" s="18" t="n">
        <f aca="false">IF(NOT(B12=""),VLOOKUP(B12,ECTable,6,0),"")</f>
        <v>14</v>
      </c>
      <c r="H12" s="26" t="n">
        <f aca="false">IF(NOT(B12=""),VLOOKUP(B12,ECTable,7,0),"")</f>
        <v>1.07142857142857</v>
      </c>
      <c r="I12" s="18"/>
      <c r="J12" s="18" t="n">
        <f aca="false">IF(NOT(B12=""),VLOOKUP(B12,ECTable,9,0),"")</f>
        <v>3</v>
      </c>
      <c r="K12" s="18" t="n">
        <f aca="false">IF(NOT(B12=""),VLOOKUP(B12,ECTable,10,0),"")</f>
        <v>5</v>
      </c>
      <c r="L12" s="18" t="n">
        <f aca="false">IF(NOT(B12=""),VLOOKUP(B12,ECTable,11,0),"")</f>
        <v>6</v>
      </c>
      <c r="M12" s="18"/>
      <c r="N12" s="18" t="n">
        <f aca="false">IF(NOT(B12=""),VLOOKUP(B12,ECTable,12,0),"")</f>
        <v>20</v>
      </c>
      <c r="O12" s="18" t="n">
        <f aca="false">IF(NOT(B12=""),VLOOKUP(B12,ECTable,13,0),"")</f>
        <v>22</v>
      </c>
      <c r="P12" s="18" t="n">
        <f aca="false">IF(NOT(B12=""),VLOOKUP(B12,ECTable,14,0),"")</f>
        <v>-2</v>
      </c>
      <c r="Q12" s="18"/>
      <c r="R12" s="18" t="n">
        <f aca="false">IF(NOT(B12=""),VLOOKUP(B12,ECTable,21,0),"")</f>
        <v>13</v>
      </c>
      <c r="S12" s="18" t="n">
        <f aca="false">IF(NOT(B12=""),VLOOKUP(B12,ECTable,22,0),"")</f>
        <v>10</v>
      </c>
      <c r="T12" s="18" t="n">
        <f aca="false">IF(NOT(B12=""),VLOOKUP(B12,ECTable,23,0),"")</f>
        <v>3</v>
      </c>
      <c r="U12" s="18"/>
      <c r="V12" s="18" t="n">
        <f aca="false">IF(NOT(B12=""),VLOOKUP(B12,ECTable,30,0),"")</f>
        <v>7</v>
      </c>
      <c r="W12" s="18" t="n">
        <f aca="false">IF(NOT(B12=""),VLOOKUP(B12,ECTable,31,0),"")</f>
        <v>12</v>
      </c>
      <c r="X12" s="18" t="n">
        <f aca="false">IF(NOT(B12=""),VLOOKUP(B12,ECTable,32,0),"")</f>
        <v>-5</v>
      </c>
      <c r="AB12" s="18"/>
      <c r="AC12" s="19"/>
      <c r="AD12" s="18"/>
      <c r="AE12" s="20" t="str">
        <f aca="false">IF(NOT(C6=""),C6,"1st Place")</f>
        <v>New England</v>
      </c>
      <c r="AF12" s="21"/>
      <c r="AG12" s="21"/>
      <c r="AH12" s="20" t="str">
        <f aca="false">IF(NOT(AT7=""),AT7,"Winner Knockout")</f>
        <v>Winner Knockout</v>
      </c>
      <c r="AJ12" s="21"/>
      <c r="AK12" s="21"/>
      <c r="AM12" s="21"/>
      <c r="AN12" s="21"/>
      <c r="AP12" s="1" t="str">
        <f aca="false">IF(AND(NOT(AF11=""),NOT(AG11=""),NOT(AF12=""),NOT(AG12="")),IF((AG11+AF12)=(AF11+AG12),"D",IF((AG11+AF12)&gt;(AF11+AG12),"HW","AW")),"")</f>
        <v/>
      </c>
      <c r="AQ12" s="1" t="str">
        <f aca="false">IF(AP12="D",IF(AND(NOT(AJ12=""),NOT(AK12="")),IF(AJ12=AK12,"D",IF(AJ12&gt;AK12,"HW","AW")),""),"")</f>
        <v/>
      </c>
      <c r="AR12" s="1" t="str">
        <f aca="false">IF(AQ12="D",IF(AND(NOT(AM12=""),NOT(AN12="")),IF(AM12=AN12,"D",IF(AM12&gt;AN12,"HW","AW")),""),"")</f>
        <v/>
      </c>
      <c r="AT12" s="0" t="str">
        <f aca="false">IF(OR(AP12="HW",AQ12="HW",AR12="HW"),AE12,IF(OR(AP12="AW",AQ12="AW",AR12="AW"),AH12,""))</f>
        <v/>
      </c>
      <c r="AU12" s="0" t="str">
        <f aca="false">IF(OR(AP12="HW",AQ12="HW",AR12="HW"),AH12,IF(OR(AP12="AW",AQ12="AW",AR12="AW"),AE12,""))</f>
        <v/>
      </c>
    </row>
    <row r="13" customFormat="false" ht="12.85" hidden="false" customHeight="false" outlineLevel="0" collapsed="false">
      <c r="B13" s="18" t="n">
        <f aca="false">IF(B12&lt;ECNumberTeams,B12+1,"")</f>
        <v>8</v>
      </c>
      <c r="C13" s="25" t="str">
        <f aca="false">IF(NOT(B13=""),VLOOKUP(B13,ECTable,2,0),"")</f>
        <v>Philadelphia</v>
      </c>
      <c r="D13" s="25"/>
      <c r="E13" s="18" t="n">
        <f aca="false">IF(NOT(B13=""),VLOOKUP(B13,ECTable,4,0),"")</f>
        <v>14</v>
      </c>
      <c r="F13" s="18"/>
      <c r="G13" s="18" t="n">
        <f aca="false">IF(NOT(B13=""),VLOOKUP(B13,ECTable,6,0),"")</f>
        <v>15</v>
      </c>
      <c r="H13" s="26" t="n">
        <f aca="false">IF(NOT(B13=""),VLOOKUP(B13,ECTable,7,0),"")</f>
        <v>0.933333333333333</v>
      </c>
      <c r="I13" s="18"/>
      <c r="J13" s="18" t="n">
        <f aca="false">IF(NOT(B13=""),VLOOKUP(B13,ECTable,9,0),"")</f>
        <v>3</v>
      </c>
      <c r="K13" s="18" t="n">
        <f aca="false">IF(NOT(B13=""),VLOOKUP(B13,ECTable,10,0),"")</f>
        <v>7</v>
      </c>
      <c r="L13" s="18" t="n">
        <f aca="false">IF(NOT(B13=""),VLOOKUP(B13,ECTable,11,0),"")</f>
        <v>5</v>
      </c>
      <c r="M13" s="18"/>
      <c r="N13" s="18" t="n">
        <f aca="false">IF(NOT(B13=""),VLOOKUP(B13,ECTable,12,0),"")</f>
        <v>19</v>
      </c>
      <c r="O13" s="18" t="n">
        <f aca="false">IF(NOT(B13=""),VLOOKUP(B13,ECTable,13,0),"")</f>
        <v>24</v>
      </c>
      <c r="P13" s="18" t="n">
        <f aca="false">IF(NOT(B13=""),VLOOKUP(B13,ECTable,14,0),"")</f>
        <v>-5</v>
      </c>
      <c r="Q13" s="18"/>
      <c r="R13" s="18" t="n">
        <f aca="false">IF(NOT(B13=""),VLOOKUP(B13,ECTable,21,0),"")</f>
        <v>7</v>
      </c>
      <c r="S13" s="18" t="n">
        <f aca="false">IF(NOT(B13=""),VLOOKUP(B13,ECTable,22,0),"")</f>
        <v>9</v>
      </c>
      <c r="T13" s="18" t="n">
        <f aca="false">IF(NOT(B13=""),VLOOKUP(B13,ECTable,23,0),"")</f>
        <v>-2</v>
      </c>
      <c r="U13" s="18"/>
      <c r="V13" s="18" t="n">
        <f aca="false">IF(NOT(B13=""),VLOOKUP(B13,ECTable,30,0),"")</f>
        <v>12</v>
      </c>
      <c r="W13" s="18" t="n">
        <f aca="false">IF(NOT(B13=""),VLOOKUP(B13,ECTable,31,0),"")</f>
        <v>15</v>
      </c>
      <c r="X13" s="18" t="n">
        <f aca="false">IF(NOT(B13=""),VLOOKUP(B13,ECTable,32,0),"")</f>
        <v>-3</v>
      </c>
      <c r="AB13" s="17" t="s">
        <v>34</v>
      </c>
    </row>
    <row r="14" customFormat="false" ht="13.4" hidden="false" customHeight="false" outlineLevel="0" collapsed="false">
      <c r="B14" s="18" t="n">
        <f aca="false">IF(B13&lt;ECNumberTeams,B13+1,"")</f>
        <v>9</v>
      </c>
      <c r="C14" s="25" t="str">
        <f aca="false">IF(NOT(B14=""),VLOOKUP(B14,ECTable,2,0),"")</f>
        <v>Chicago</v>
      </c>
      <c r="D14" s="25"/>
      <c r="E14" s="18" t="n">
        <f aca="false">IF(NOT(B14=""),VLOOKUP(B14,ECTable,4,0),"")</f>
        <v>14</v>
      </c>
      <c r="F14" s="18"/>
      <c r="G14" s="18" t="n">
        <f aca="false">IF(NOT(B14=""),VLOOKUP(B14,ECTable,6,0),"")</f>
        <v>13</v>
      </c>
      <c r="H14" s="26" t="n">
        <f aca="false">IF(NOT(B14=""),VLOOKUP(B14,ECTable,7,0),"")</f>
        <v>1.07692307692308</v>
      </c>
      <c r="I14" s="18"/>
      <c r="J14" s="18" t="n">
        <f aca="false">IF(NOT(B14=""),VLOOKUP(B14,ECTable,9,0),"")</f>
        <v>2</v>
      </c>
      <c r="K14" s="18" t="n">
        <f aca="false">IF(NOT(B14=""),VLOOKUP(B14,ECTable,10,0),"")</f>
        <v>3</v>
      </c>
      <c r="L14" s="18" t="n">
        <f aca="false">IF(NOT(B14=""),VLOOKUP(B14,ECTable,11,0),"")</f>
        <v>8</v>
      </c>
      <c r="M14" s="18"/>
      <c r="N14" s="18" t="n">
        <f aca="false">IF(NOT(B14=""),VLOOKUP(B14,ECTable,12,0),"")</f>
        <v>20</v>
      </c>
      <c r="O14" s="18" t="n">
        <f aca="false">IF(NOT(B14=""),VLOOKUP(B14,ECTable,13,0),"")</f>
        <v>22</v>
      </c>
      <c r="P14" s="18" t="n">
        <f aca="false">IF(NOT(B14=""),VLOOKUP(B14,ECTable,14,0),"")</f>
        <v>-2</v>
      </c>
      <c r="Q14" s="18"/>
      <c r="R14" s="18" t="n">
        <f aca="false">IF(NOT(B14=""),VLOOKUP(B14,ECTable,21,0),"")</f>
        <v>9</v>
      </c>
      <c r="S14" s="18" t="n">
        <f aca="false">IF(NOT(B14=""),VLOOKUP(B14,ECTable,22,0),"")</f>
        <v>9</v>
      </c>
      <c r="T14" s="18" t="n">
        <f aca="false">IF(NOT(B14=""),VLOOKUP(B14,ECTable,23,0),"")</f>
        <v>0</v>
      </c>
      <c r="U14" s="18"/>
      <c r="V14" s="18" t="n">
        <f aca="false">IF(NOT(B14=""),VLOOKUP(B14,ECTable,30,0),"")</f>
        <v>11</v>
      </c>
      <c r="W14" s="18" t="n">
        <f aca="false">IF(NOT(B14=""),VLOOKUP(B14,ECTable,31,0),"")</f>
        <v>13</v>
      </c>
      <c r="X14" s="18" t="n">
        <f aca="false">IF(NOT(B14=""),VLOOKUP(B14,ECTable,32,0),"")</f>
        <v>-2</v>
      </c>
      <c r="AB14" s="18"/>
      <c r="AC14" s="19"/>
      <c r="AD14" s="18"/>
      <c r="AE14" s="20" t="str">
        <f aca="false">IF(NOT(AT12=""),AT12,"Winner Semi-Final 2")</f>
        <v>Winner Semi-Final 2</v>
      </c>
      <c r="AF14" s="21"/>
      <c r="AG14" s="21"/>
      <c r="AH14" s="20" t="str">
        <f aca="false">IF(NOT(AT10=""),AT10,"Winner Semi-Final 1")</f>
        <v>Winner Semi-Final 1</v>
      </c>
      <c r="AJ14" s="24"/>
      <c r="AK14" s="24"/>
      <c r="AM14" s="24"/>
      <c r="AN14" s="24"/>
      <c r="AP14" s="1" t="str">
        <f aca="false">IF(AND(NOT(AF14=""),NOT(AG14="")),IF(AF14=AG14,"D",IF(AF14&gt;AG14,"HW","AW")),"")</f>
        <v/>
      </c>
      <c r="AT14" s="0" t="str">
        <f aca="false">IF(OR(AP14="HW",AQ14="HW",AR14="HW"),AE14,IF(OR(AP14="AW",AQ14="AW",AR14="AW"),AH14,""))</f>
        <v/>
      </c>
      <c r="AU14" s="0" t="str">
        <f aca="false">IF(OR(AP14="HW",AQ14="HW",AR14="HW"),AH14,IF(OR(AP14="AW",AQ14="AW",AR14="AW"),AE14,""))</f>
        <v/>
      </c>
    </row>
    <row r="15" customFormat="false" ht="13.4" hidden="false" customHeight="false" outlineLevel="0" collapsed="false">
      <c r="B15" s="18" t="n">
        <f aca="false">IF(B14&lt;ECNumberTeams,B14+1,"")</f>
        <v>10</v>
      </c>
      <c r="C15" s="25" t="str">
        <f aca="false">IF(NOT(B15=""),VLOOKUP(B15,ECTable,2,0),"")</f>
        <v>Montreal</v>
      </c>
      <c r="D15" s="25"/>
      <c r="E15" s="18" t="n">
        <f aca="false">IF(NOT(B15=""),VLOOKUP(B15,ECTable,4,0),"")</f>
        <v>10</v>
      </c>
      <c r="F15" s="18"/>
      <c r="G15" s="18" t="n">
        <f aca="false">IF(NOT(B15=""),VLOOKUP(B15,ECTable,6,0),"")</f>
        <v>12</v>
      </c>
      <c r="H15" s="26" t="n">
        <f aca="false">IF(NOT(B15=""),VLOOKUP(B15,ECTable,7,0),"")</f>
        <v>0.833333333333333</v>
      </c>
      <c r="I15" s="18"/>
      <c r="J15" s="18" t="n">
        <f aca="false">IF(NOT(B15=""),VLOOKUP(B15,ECTable,9,0),"")</f>
        <v>2</v>
      </c>
      <c r="K15" s="18" t="n">
        <f aca="false">IF(NOT(B15=""),VLOOKUP(B15,ECTable,10,0),"")</f>
        <v>6</v>
      </c>
      <c r="L15" s="18" t="n">
        <f aca="false">IF(NOT(B15=""),VLOOKUP(B15,ECTable,11,0),"")</f>
        <v>4</v>
      </c>
      <c r="M15" s="18"/>
      <c r="N15" s="18" t="n">
        <f aca="false">IF(NOT(B15=""),VLOOKUP(B15,ECTable,12,0),"")</f>
        <v>11</v>
      </c>
      <c r="O15" s="18" t="n">
        <f aca="false">IF(NOT(B15=""),VLOOKUP(B15,ECTable,13,0),"")</f>
        <v>22</v>
      </c>
      <c r="P15" s="18" t="n">
        <f aca="false">IF(NOT(B15=""),VLOOKUP(B15,ECTable,14,0),"")</f>
        <v>-11</v>
      </c>
      <c r="Q15" s="18"/>
      <c r="R15" s="18" t="n">
        <f aca="false">IF(NOT(B15=""),VLOOKUP(B15,ECTable,21,0),"")</f>
        <v>6</v>
      </c>
      <c r="S15" s="18" t="n">
        <f aca="false">IF(NOT(B15=""),VLOOKUP(B15,ECTable,22,0),"")</f>
        <v>8</v>
      </c>
      <c r="T15" s="18" t="n">
        <f aca="false">IF(NOT(B15=""),VLOOKUP(B15,ECTable,23,0),"")</f>
        <v>-2</v>
      </c>
      <c r="U15" s="18"/>
      <c r="V15" s="18" t="n">
        <f aca="false">IF(NOT(B15=""),VLOOKUP(B15,ECTable,30,0),"")</f>
        <v>5</v>
      </c>
      <c r="W15" s="18" t="n">
        <f aca="false">IF(NOT(B15=""),VLOOKUP(B15,ECTable,31,0),"")</f>
        <v>14</v>
      </c>
      <c r="X15" s="18" t="n">
        <f aca="false">IF(NOT(B15=""),VLOOKUP(B15,ECTable,32,0),"")</f>
        <v>-9</v>
      </c>
      <c r="AB15" s="18"/>
      <c r="AC15" s="19"/>
      <c r="AD15" s="18"/>
      <c r="AE15" s="20" t="str">
        <f aca="false">IF(NOT(AT10=""),AT10,"Winner Semi-Final 1")</f>
        <v>Winner Semi-Final 1</v>
      </c>
      <c r="AF15" s="21"/>
      <c r="AG15" s="21"/>
      <c r="AH15" s="20" t="str">
        <f aca="false">IF(NOT(AT12=""),AT12,"Winner Semi-Final 2")</f>
        <v>Winner Semi-Final 2</v>
      </c>
      <c r="AJ15" s="21"/>
      <c r="AK15" s="21"/>
      <c r="AM15" s="21"/>
      <c r="AN15" s="21"/>
      <c r="AP15" s="1" t="str">
        <f aca="false">IF(AND(NOT(AF14=""),NOT(AG14=""),NOT(AF15=""),NOT(AG15="")),IF((AG14+AF15)=(AF14+AG15),"D",IF((AG14+AF15)&gt;(AF14+AG15),"HW","AW")),"")</f>
        <v/>
      </c>
      <c r="AQ15" s="1" t="str">
        <f aca="false">IF(AP15="D",IF(AND(NOT(AJ15=""),NOT(AK15="")),IF(AJ15=AK15,"D",IF(AJ15&gt;AK15,"HW","AW")),""),"")</f>
        <v/>
      </c>
      <c r="AR15" s="1" t="str">
        <f aca="false">IF(AQ15="D",IF(AND(NOT(AM15=""),NOT(AN15="")),IF(AM15=AN15,"D",IF(AM15&gt;AN15,"HW","AW")),""),"")</f>
        <v/>
      </c>
      <c r="AT15" s="0" t="str">
        <f aca="false">IF(OR(AP15="HW",AQ15="HW",AR15="HW"),AE15,IF(OR(AP15="AW",AQ15="AW",AR15="AW"),AH15,""))</f>
        <v/>
      </c>
      <c r="AU15" s="0" t="str">
        <f aca="false">IF(OR(AP15="HW",AQ15="HW",AR15="HW"),AH15,IF(OR(AP15="AW",AQ15="AW",AR15="AW"),AE15,""))</f>
        <v/>
      </c>
    </row>
    <row r="16" customFormat="false" ht="12.85" hidden="false" customHeight="false" outlineLevel="0" collapsed="false">
      <c r="B16" s="18" t="str">
        <f aca="false">IF(B15&lt;ECNumberTeams,B15+1,"")</f>
        <v/>
      </c>
      <c r="C16" s="25" t="str">
        <f aca="false">IF(NOT(B16=""),VLOOKUP(B16,ECTable,2,0),"")</f>
        <v/>
      </c>
      <c r="D16" s="25"/>
      <c r="E16" s="18" t="str">
        <f aca="false">IF(NOT(B16=""),VLOOKUP(B16,ECTable,4,0),"")</f>
        <v/>
      </c>
      <c r="F16" s="18"/>
      <c r="G16" s="18" t="str">
        <f aca="false">IF(NOT(B16=""),VLOOKUP(B16,ECTable,6,0),"")</f>
        <v/>
      </c>
      <c r="H16" s="26" t="str">
        <f aca="false">IF(NOT(B16=""),VLOOKUP(B16,ECTable,7,0),"")</f>
        <v/>
      </c>
      <c r="I16" s="18"/>
      <c r="J16" s="18" t="str">
        <f aca="false">IF(NOT(B16=""),VLOOKUP(B16,ECTable,9,0),"")</f>
        <v/>
      </c>
      <c r="K16" s="18" t="str">
        <f aca="false">IF(NOT(B16=""),VLOOKUP(B16,ECTable,10,0),"")</f>
        <v/>
      </c>
      <c r="L16" s="18" t="str">
        <f aca="false">IF(NOT(B16=""),VLOOKUP(B16,ECTable,11,0),"")</f>
        <v/>
      </c>
      <c r="M16" s="18"/>
      <c r="N16" s="18" t="str">
        <f aca="false">IF(NOT(B16=""),VLOOKUP(B16,ECTable,12,0),"")</f>
        <v/>
      </c>
      <c r="O16" s="18" t="str">
        <f aca="false">IF(NOT(B16=""),VLOOKUP(B16,ECTable,13,0),"")</f>
        <v/>
      </c>
      <c r="P16" s="18" t="str">
        <f aca="false">IF(NOT(B16=""),VLOOKUP(B16,ECTable,14,0),"")</f>
        <v/>
      </c>
      <c r="Q16" s="18"/>
      <c r="R16" s="18" t="str">
        <f aca="false">IF(NOT(B16=""),VLOOKUP(B16,ECTable,21,0),"")</f>
        <v/>
      </c>
      <c r="S16" s="18" t="str">
        <f aca="false">IF(NOT(B16=""),VLOOKUP(B16,ECTable,22,0),"")</f>
        <v/>
      </c>
      <c r="T16" s="18" t="str">
        <f aca="false">IF(NOT(B16=""),VLOOKUP(B16,ECTable,23,0),"")</f>
        <v/>
      </c>
      <c r="U16" s="18"/>
      <c r="V16" s="18" t="str">
        <f aca="false">IF(NOT(B16=""),VLOOKUP(B16,ECTable,30,0),"")</f>
        <v/>
      </c>
      <c r="W16" s="18" t="str">
        <f aca="false">IF(NOT(B16=""),VLOOKUP(B16,ECTable,31,0),"")</f>
        <v/>
      </c>
      <c r="X16" s="18" t="str">
        <f aca="false">IF(NOT(B16=""),VLOOKUP(B16,ECTable,32,0),"")</f>
        <v/>
      </c>
    </row>
    <row r="17" customFormat="false" ht="12.85" hidden="false" customHeight="false" outlineLevel="0" collapsed="false">
      <c r="B17" s="18" t="str">
        <f aca="false">IF(B16&lt;ECNumberTeams,B16+1,"")</f>
        <v/>
      </c>
      <c r="C17" s="25" t="str">
        <f aca="false">IF(NOT(B17=""),VLOOKUP(B17,ECTable,2,0),"")</f>
        <v/>
      </c>
      <c r="D17" s="25"/>
      <c r="E17" s="18" t="str">
        <f aca="false">IF(NOT(B17=""),VLOOKUP(B17,ECTable,4,0),"")</f>
        <v/>
      </c>
      <c r="F17" s="18"/>
      <c r="G17" s="18" t="str">
        <f aca="false">IF(NOT(B17=""),VLOOKUP(B17,ECTable,6,0),"")</f>
        <v/>
      </c>
      <c r="H17" s="26" t="str">
        <f aca="false">IF(NOT(B17=""),VLOOKUP(B17,ECTable,7,0),"")</f>
        <v/>
      </c>
      <c r="I17" s="18"/>
      <c r="J17" s="18" t="str">
        <f aca="false">IF(NOT(B17=""),VLOOKUP(B17,ECTable,9,0),"")</f>
        <v/>
      </c>
      <c r="K17" s="18" t="str">
        <f aca="false">IF(NOT(B17=""),VLOOKUP(B17,ECTable,10,0),"")</f>
        <v/>
      </c>
      <c r="L17" s="18" t="str">
        <f aca="false">IF(NOT(B17=""),VLOOKUP(B17,ECTable,11,0),"")</f>
        <v/>
      </c>
      <c r="M17" s="18"/>
      <c r="N17" s="18" t="str">
        <f aca="false">IF(NOT(B17=""),VLOOKUP(B17,ECTable,12,0),"")</f>
        <v/>
      </c>
      <c r="O17" s="18" t="str">
        <f aca="false">IF(NOT(B17=""),VLOOKUP(B17,ECTable,13,0),"")</f>
        <v/>
      </c>
      <c r="P17" s="18" t="str">
        <f aca="false">IF(NOT(B17=""),VLOOKUP(B17,ECTable,14,0),"")</f>
        <v/>
      </c>
      <c r="Q17" s="18"/>
      <c r="R17" s="18" t="str">
        <f aca="false">IF(NOT(B17=""),VLOOKUP(B17,ECTable,21,0),"")</f>
        <v/>
      </c>
      <c r="S17" s="18" t="str">
        <f aca="false">IF(NOT(B17=""),VLOOKUP(B17,ECTable,22,0),"")</f>
        <v/>
      </c>
      <c r="T17" s="18" t="str">
        <f aca="false">IF(NOT(B17=""),VLOOKUP(B17,ECTable,23,0),"")</f>
        <v/>
      </c>
      <c r="U17" s="18"/>
      <c r="V17" s="18" t="str">
        <f aca="false">IF(NOT(B17=""),VLOOKUP(B17,ECTable,30,0),"")</f>
        <v/>
      </c>
      <c r="W17" s="18" t="str">
        <f aca="false">IF(NOT(B17=""),VLOOKUP(B17,ECTable,31,0),"")</f>
        <v/>
      </c>
      <c r="X17" s="18" t="str">
        <f aca="false">IF(NOT(B17=""),VLOOKUP(B17,ECTable,32,0),"")</f>
        <v/>
      </c>
    </row>
    <row r="19" customFormat="false" ht="17.65" hidden="false" customHeight="false" outlineLevel="0" collapsed="false">
      <c r="B19" s="5" t="str">
        <f aca="false">IF(NOT('Teams - Setup'!B19=""),'Teams - Setup'!B19,"")</f>
        <v>Western Conference</v>
      </c>
    </row>
    <row r="20" customFormat="false" ht="12.85" hidden="false" customHeight="false" outlineLevel="0" collapsed="false">
      <c r="B20" s="7" t="s">
        <v>1</v>
      </c>
      <c r="C20" s="8" t="s">
        <v>2</v>
      </c>
      <c r="D20" s="27"/>
      <c r="E20" s="7" t="s">
        <v>3</v>
      </c>
      <c r="F20" s="7"/>
      <c r="G20" s="7" t="s">
        <v>4</v>
      </c>
      <c r="H20" s="7" t="s">
        <v>5</v>
      </c>
      <c r="I20" s="7"/>
      <c r="J20" s="7" t="s">
        <v>6</v>
      </c>
      <c r="K20" s="7" t="s">
        <v>7</v>
      </c>
      <c r="L20" s="7" t="s">
        <v>8</v>
      </c>
      <c r="M20" s="7"/>
      <c r="N20" s="7" t="s">
        <v>9</v>
      </c>
      <c r="O20" s="7" t="s">
        <v>10</v>
      </c>
      <c r="P20" s="7" t="s">
        <v>11</v>
      </c>
      <c r="Q20" s="7"/>
      <c r="R20" s="7" t="s">
        <v>12</v>
      </c>
      <c r="S20" s="7" t="s">
        <v>13</v>
      </c>
      <c r="T20" s="7" t="s">
        <v>14</v>
      </c>
      <c r="U20" s="7"/>
      <c r="V20" s="7" t="s">
        <v>15</v>
      </c>
      <c r="W20" s="7" t="s">
        <v>16</v>
      </c>
      <c r="X20" s="7" t="s">
        <v>17</v>
      </c>
      <c r="AB20" s="9" t="s">
        <v>18</v>
      </c>
      <c r="AC20" s="10" t="s">
        <v>19</v>
      </c>
      <c r="AD20" s="9" t="s">
        <v>20</v>
      </c>
      <c r="AE20" s="9" t="s">
        <v>21</v>
      </c>
      <c r="AF20" s="9" t="s">
        <v>22</v>
      </c>
      <c r="AG20" s="9" t="s">
        <v>23</v>
      </c>
      <c r="AH20" s="9" t="s">
        <v>24</v>
      </c>
      <c r="AJ20" s="11" t="s">
        <v>25</v>
      </c>
      <c r="AK20" s="12"/>
      <c r="AM20" s="11" t="s">
        <v>26</v>
      </c>
      <c r="AN20" s="12"/>
      <c r="AP20" s="6" t="s">
        <v>27</v>
      </c>
      <c r="AQ20" s="6" t="s">
        <v>28</v>
      </c>
      <c r="AR20" s="6" t="s">
        <v>29</v>
      </c>
      <c r="AT20" s="13" t="s">
        <v>30</v>
      </c>
      <c r="AU20" s="13" t="s">
        <v>31</v>
      </c>
    </row>
    <row r="21" customFormat="false" ht="12.85" hidden="false" customHeight="false" outlineLevel="0" collapsed="false">
      <c r="B21" s="14" t="n">
        <v>1</v>
      </c>
      <c r="C21" s="15" t="str">
        <f aca="false">IF(NOT(B21=""),VLOOKUP(B21,WCTable,2,0),"")</f>
        <v>Seattle</v>
      </c>
      <c r="D21" s="15"/>
      <c r="E21" s="14" t="n">
        <f aca="false">IF(NOT(B21=""),VLOOKUP(B21,WCTable,4,0),"")</f>
        <v>29</v>
      </c>
      <c r="F21" s="14"/>
      <c r="G21" s="14" t="n">
        <f aca="false">IF(NOT(B21=""),VLOOKUP(B21,WCTable,6,0),"")</f>
        <v>14</v>
      </c>
      <c r="H21" s="16" t="n">
        <f aca="false">IF(NOT(B21=""),VLOOKUP(B21,WCTable,7,0),"")</f>
        <v>2.07142857142857</v>
      </c>
      <c r="I21" s="14"/>
      <c r="J21" s="14" t="n">
        <f aca="false">IF(NOT(B21=""),VLOOKUP(B21,WCTable,9,0),"")</f>
        <v>9</v>
      </c>
      <c r="K21" s="14" t="n">
        <f aca="false">IF(NOT(B21=""),VLOOKUP(B21,WCTable,10,0),"")</f>
        <v>3</v>
      </c>
      <c r="L21" s="14" t="n">
        <f aca="false">IF(NOT(B21=""),VLOOKUP(B21,WCTable,11,0),"")</f>
        <v>2</v>
      </c>
      <c r="M21" s="14"/>
      <c r="N21" s="14" t="n">
        <f aca="false">IF(NOT(B21=""),VLOOKUP(B21,WCTable,12,0),"")</f>
        <v>29</v>
      </c>
      <c r="O21" s="14" t="n">
        <f aca="false">IF(NOT(B21=""),VLOOKUP(B21,WCTable,13,0),"")</f>
        <v>21</v>
      </c>
      <c r="P21" s="14" t="n">
        <f aca="false">IF(NOT(B21=""),VLOOKUP(B21,WCTable,14,0),"")</f>
        <v>8</v>
      </c>
      <c r="Q21" s="14"/>
      <c r="R21" s="14" t="n">
        <f aca="false">IF(NOT(B21=""),VLOOKUP(B21,WCTable,21,0),"")</f>
        <v>16</v>
      </c>
      <c r="S21" s="14" t="n">
        <f aca="false">IF(NOT(B21=""),VLOOKUP(B21,WCTable,22,0),"")</f>
        <v>7</v>
      </c>
      <c r="T21" s="14" t="n">
        <f aca="false">IF(NOT(B21=""),VLOOKUP(B21,WCTable,23,0),"")</f>
        <v>9</v>
      </c>
      <c r="U21" s="14"/>
      <c r="V21" s="14" t="n">
        <f aca="false">IF(NOT(B21=""),VLOOKUP(B21,WCTable,30,0),"")</f>
        <v>13</v>
      </c>
      <c r="W21" s="14" t="n">
        <f aca="false">IF(NOT(B21=""),VLOOKUP(B21,WCTable,31,0),"")</f>
        <v>14</v>
      </c>
      <c r="X21" s="14" t="n">
        <f aca="false">IF(NOT(B21=""),VLOOKUP(B21,WCTable,32,0),"")</f>
        <v>-1</v>
      </c>
      <c r="AB21" s="17" t="s">
        <v>32</v>
      </c>
    </row>
    <row r="22" customFormat="false" ht="13.4" hidden="false" customHeight="false" outlineLevel="0" collapsed="false">
      <c r="B22" s="14" t="n">
        <f aca="false">IF(B21&lt;WCNumberTeams,B21+1,"")</f>
        <v>2</v>
      </c>
      <c r="C22" s="15" t="str">
        <f aca="false">IF(NOT(B22=""),VLOOKUP(B22,WCTable,2,0),"")</f>
        <v>Real Salt Lake</v>
      </c>
      <c r="D22" s="15"/>
      <c r="E22" s="14" t="n">
        <f aca="false">IF(NOT(B22=""),VLOOKUP(B22,WCTable,4,0),"")</f>
        <v>25</v>
      </c>
      <c r="F22" s="14"/>
      <c r="G22" s="14" t="n">
        <f aca="false">IF(NOT(B22=""),VLOOKUP(B22,WCTable,6,0),"")</f>
        <v>14</v>
      </c>
      <c r="H22" s="16" t="n">
        <f aca="false">IF(NOT(B22=""),VLOOKUP(B22,WCTable,7,0),"")</f>
        <v>1.78571428571429</v>
      </c>
      <c r="I22" s="14"/>
      <c r="J22" s="14" t="n">
        <f aca="false">IF(NOT(B22=""),VLOOKUP(B22,WCTable,9,0),"")</f>
        <v>6</v>
      </c>
      <c r="K22" s="14" t="n">
        <f aca="false">IF(NOT(B22=""),VLOOKUP(B22,WCTable,10,0),"")</f>
        <v>1</v>
      </c>
      <c r="L22" s="14" t="n">
        <f aca="false">IF(NOT(B22=""),VLOOKUP(B22,WCTable,11,0),"")</f>
        <v>7</v>
      </c>
      <c r="M22" s="14"/>
      <c r="N22" s="14" t="n">
        <f aca="false">IF(NOT(B22=""),VLOOKUP(B22,WCTable,12,0),"")</f>
        <v>24</v>
      </c>
      <c r="O22" s="14" t="n">
        <f aca="false">IF(NOT(B22=""),VLOOKUP(B22,WCTable,13,0),"")</f>
        <v>18</v>
      </c>
      <c r="P22" s="14" t="n">
        <f aca="false">IF(NOT(B22=""),VLOOKUP(B22,WCTable,14,0),"")</f>
        <v>6</v>
      </c>
      <c r="Q22" s="14"/>
      <c r="R22" s="14" t="n">
        <f aca="false">IF(NOT(B22=""),VLOOKUP(B22,WCTable,21,0),"")</f>
        <v>9</v>
      </c>
      <c r="S22" s="14" t="n">
        <f aca="false">IF(NOT(B22=""),VLOOKUP(B22,WCTable,22,0),"")</f>
        <v>4</v>
      </c>
      <c r="T22" s="14" t="n">
        <f aca="false">IF(NOT(B22=""),VLOOKUP(B22,WCTable,23,0),"")</f>
        <v>5</v>
      </c>
      <c r="U22" s="14"/>
      <c r="V22" s="14" t="n">
        <f aca="false">IF(NOT(B22=""),VLOOKUP(B22,WCTable,30,0),"")</f>
        <v>15</v>
      </c>
      <c r="W22" s="14" t="n">
        <f aca="false">IF(NOT(B22=""),VLOOKUP(B22,WCTable,31,0),"")</f>
        <v>14</v>
      </c>
      <c r="X22" s="14" t="n">
        <f aca="false">IF(NOT(B22=""),VLOOKUP(B22,WCTable,32,0),"")</f>
        <v>1</v>
      </c>
      <c r="AB22" s="18"/>
      <c r="AC22" s="19"/>
      <c r="AD22" s="18"/>
      <c r="AE22" s="20" t="str">
        <f aca="false">IF(NOT(C24=""),C24,"4th Place")</f>
        <v>Vancouver</v>
      </c>
      <c r="AF22" s="21"/>
      <c r="AG22" s="21"/>
      <c r="AH22" s="20" t="str">
        <f aca="false">IF(NOT(C25=""),C25,"5th Place")</f>
        <v>FC Dallas</v>
      </c>
      <c r="AJ22" s="21"/>
      <c r="AK22" s="21"/>
      <c r="AM22" s="21"/>
      <c r="AN22" s="21"/>
      <c r="AP22" s="1" t="str">
        <f aca="false">IF(AND(NOT(AF22=""),NOT(AG22="")),IF(AF22=AG22,"D",IF(AF22&gt;AG22,"HW","AW")),"")</f>
        <v/>
      </c>
      <c r="AQ22" s="1" t="str">
        <f aca="false">IF(AP22="D",IF(AND(NOT(AJ22=""),NOT(AK22="")),IF(AJ22=AK22,"D",IF(AJ22&gt;AK22,"HW","AW")),""),"")</f>
        <v/>
      </c>
      <c r="AR22" s="1" t="str">
        <f aca="false">IF(AQ22="D",IF(AND(NOT(AM22=""),NOT(AN22="")),IF(AM22=AN22,"D",IF(AM22&gt;AN22,"HW","AW")),""),"")</f>
        <v/>
      </c>
      <c r="AT22" s="0" t="str">
        <f aca="false">IF(OR(AP22="HW",AQ22="HW",AR22="HW"),AE22,IF(OR(AP22="AW",AQ22="AW",AR22="AW"),AH22,""))</f>
        <v/>
      </c>
      <c r="AU22" s="0" t="str">
        <f aca="false">IF(OR(AP22="HW",AQ22="HW",AR22="HW"),AH22,IF(OR(AP22="AW",AQ22="AW",AR22="AW"),AE22,""))</f>
        <v/>
      </c>
    </row>
    <row r="23" customFormat="false" ht="12.85" hidden="false" customHeight="false" outlineLevel="0" collapsed="false">
      <c r="B23" s="14" t="n">
        <f aca="false">IF(B22&lt;WCNumberTeams,B22+1,"")</f>
        <v>3</v>
      </c>
      <c r="C23" s="15" t="str">
        <f aca="false">IF(NOT(B23=""),VLOOKUP(B23,WCTable,2,0),"")</f>
        <v>Colorado</v>
      </c>
      <c r="D23" s="15"/>
      <c r="E23" s="14" t="n">
        <f aca="false">IF(NOT(B23=""),VLOOKUP(B23,WCTable,4,0),"")</f>
        <v>22</v>
      </c>
      <c r="F23" s="14"/>
      <c r="G23" s="14" t="n">
        <f aca="false">IF(NOT(B23=""),VLOOKUP(B23,WCTable,6,0),"")</f>
        <v>14</v>
      </c>
      <c r="H23" s="16" t="n">
        <f aca="false">IF(NOT(B23=""),VLOOKUP(B23,WCTable,7,0),"")</f>
        <v>1.57142857142857</v>
      </c>
      <c r="I23" s="14"/>
      <c r="J23" s="14" t="n">
        <f aca="false">IF(NOT(B23=""),VLOOKUP(B23,WCTable,9,0),"")</f>
        <v>6</v>
      </c>
      <c r="K23" s="14" t="n">
        <f aca="false">IF(NOT(B23=""),VLOOKUP(B23,WCTable,10,0),"")</f>
        <v>4</v>
      </c>
      <c r="L23" s="14" t="n">
        <f aca="false">IF(NOT(B23=""),VLOOKUP(B23,WCTable,11,0),"")</f>
        <v>4</v>
      </c>
      <c r="M23" s="14"/>
      <c r="N23" s="14" t="n">
        <f aca="false">IF(NOT(B23=""),VLOOKUP(B23,WCTable,12,0),"")</f>
        <v>19</v>
      </c>
      <c r="O23" s="14" t="n">
        <f aca="false">IF(NOT(B23=""),VLOOKUP(B23,WCTable,13,0),"")</f>
        <v>15</v>
      </c>
      <c r="P23" s="14" t="n">
        <f aca="false">IF(NOT(B23=""),VLOOKUP(B23,WCTable,14,0),"")</f>
        <v>4</v>
      </c>
      <c r="Q23" s="14"/>
      <c r="R23" s="14" t="n">
        <f aca="false">IF(NOT(B23=""),VLOOKUP(B23,WCTable,21,0),"")</f>
        <v>13</v>
      </c>
      <c r="S23" s="14" t="n">
        <f aca="false">IF(NOT(B23=""),VLOOKUP(B23,WCTable,22,0),"")</f>
        <v>7</v>
      </c>
      <c r="T23" s="14" t="n">
        <f aca="false">IF(NOT(B23=""),VLOOKUP(B23,WCTable,23,0),"")</f>
        <v>6</v>
      </c>
      <c r="U23" s="14"/>
      <c r="V23" s="14" t="n">
        <f aca="false">IF(NOT(B23=""),VLOOKUP(B23,WCTable,30,0),"")</f>
        <v>6</v>
      </c>
      <c r="W23" s="14" t="n">
        <f aca="false">IF(NOT(B23=""),VLOOKUP(B23,WCTable,31,0),"")</f>
        <v>8</v>
      </c>
      <c r="X23" s="14" t="n">
        <f aca="false">IF(NOT(B23=""),VLOOKUP(B23,WCTable,32,0),"")</f>
        <v>-2</v>
      </c>
      <c r="AB23" s="17" t="s">
        <v>33</v>
      </c>
    </row>
    <row r="24" customFormat="false" ht="13.4" hidden="false" customHeight="false" outlineLevel="0" collapsed="false">
      <c r="B24" s="20" t="n">
        <f aca="false">IF(B23&lt;WCNumberTeams,B23+1,"")</f>
        <v>4</v>
      </c>
      <c r="C24" s="22" t="str">
        <f aca="false">IF(NOT(B24=""),VLOOKUP(B24,WCTable,2,0),"")</f>
        <v>Vancouver</v>
      </c>
      <c r="D24" s="22"/>
      <c r="E24" s="20" t="n">
        <f aca="false">IF(NOT(B24=""),VLOOKUP(B24,WCTable,4,0),"")</f>
        <v>20</v>
      </c>
      <c r="F24" s="20"/>
      <c r="G24" s="20" t="n">
        <f aca="false">IF(NOT(B24=""),VLOOKUP(B24,WCTable,6,0),"")</f>
        <v>12</v>
      </c>
      <c r="H24" s="23" t="n">
        <f aca="false">IF(NOT(B24=""),VLOOKUP(B24,WCTable,7,0),"")</f>
        <v>1.66666666666667</v>
      </c>
      <c r="I24" s="20"/>
      <c r="J24" s="20" t="n">
        <f aca="false">IF(NOT(B24=""),VLOOKUP(B24,WCTable,9,0),"")</f>
        <v>5</v>
      </c>
      <c r="K24" s="20" t="n">
        <f aca="false">IF(NOT(B24=""),VLOOKUP(B24,WCTable,10,0),"")</f>
        <v>2</v>
      </c>
      <c r="L24" s="20" t="n">
        <f aca="false">IF(NOT(B24=""),VLOOKUP(B24,WCTable,11,0),"")</f>
        <v>5</v>
      </c>
      <c r="M24" s="20"/>
      <c r="N24" s="20" t="n">
        <f aca="false">IF(NOT(B24=""),VLOOKUP(B24,WCTable,12,0),"")</f>
        <v>22</v>
      </c>
      <c r="O24" s="20" t="n">
        <f aca="false">IF(NOT(B24=""),VLOOKUP(B24,WCTable,13,0),"")</f>
        <v>17</v>
      </c>
      <c r="P24" s="20" t="n">
        <f aca="false">IF(NOT(B24=""),VLOOKUP(B24,WCTable,14,0),"")</f>
        <v>5</v>
      </c>
      <c r="Q24" s="20"/>
      <c r="R24" s="20" t="n">
        <f aca="false">IF(NOT(B24=""),VLOOKUP(B24,WCTable,21,0),"")</f>
        <v>14</v>
      </c>
      <c r="S24" s="20" t="n">
        <f aca="false">IF(NOT(B24=""),VLOOKUP(B24,WCTable,22,0),"")</f>
        <v>10</v>
      </c>
      <c r="T24" s="20" t="n">
        <f aca="false">IF(NOT(B24=""),VLOOKUP(B24,WCTable,23,0),"")</f>
        <v>4</v>
      </c>
      <c r="U24" s="20"/>
      <c r="V24" s="20" t="n">
        <f aca="false">IF(NOT(B24=""),VLOOKUP(B24,WCTable,30,0),"")</f>
        <v>8</v>
      </c>
      <c r="W24" s="20" t="n">
        <f aca="false">IF(NOT(B24=""),VLOOKUP(B24,WCTable,31,0),"")</f>
        <v>7</v>
      </c>
      <c r="X24" s="20" t="n">
        <f aca="false">IF(NOT(B24=""),VLOOKUP(B24,WCTable,32,0),"")</f>
        <v>1</v>
      </c>
      <c r="AB24" s="18"/>
      <c r="AC24" s="19"/>
      <c r="AD24" s="18"/>
      <c r="AE24" s="20" t="str">
        <f aca="false">IF(NOT(C23=""),C23,"3rd Place")</f>
        <v>Colorado</v>
      </c>
      <c r="AF24" s="21"/>
      <c r="AG24" s="21"/>
      <c r="AH24" s="20" t="str">
        <f aca="false">IF(NOT(C22=""),C22,"2nd Place")</f>
        <v>Real Salt Lake</v>
      </c>
      <c r="AJ24" s="24"/>
      <c r="AK24" s="24"/>
      <c r="AM24" s="24"/>
      <c r="AN24" s="24"/>
      <c r="AP24" s="1" t="str">
        <f aca="false">IF(AND(NOT(AF24=""),NOT(AG24="")),IF(AF24=AG24,"D",IF(AF24&gt;AG24,"HW","AW")),"")</f>
        <v/>
      </c>
      <c r="AT24" s="0" t="str">
        <f aca="false">IF(OR(AP24="HW",AQ24="HW",AR24="HW"),AE24,IF(OR(AP24="AW",AQ24="AW",AR24="AW"),AH24,""))</f>
        <v/>
      </c>
      <c r="AU24" s="0" t="str">
        <f aca="false">IF(OR(AP24="HW",AQ24="HW",AR24="HW"),AH24,IF(OR(AP24="AW",AQ24="AW",AR24="AW"),AE24,""))</f>
        <v/>
      </c>
    </row>
    <row r="25" customFormat="false" ht="13.4" hidden="false" customHeight="false" outlineLevel="0" collapsed="false">
      <c r="B25" s="20" t="n">
        <f aca="false">IF(B24&lt;WCNumberTeams,B24+1,"")</f>
        <v>5</v>
      </c>
      <c r="C25" s="22" t="str">
        <f aca="false">IF(NOT(B25=""),VLOOKUP(B25,WCTable,2,0),"")</f>
        <v>FC Dallas</v>
      </c>
      <c r="D25" s="22"/>
      <c r="E25" s="20" t="n">
        <f aca="false">IF(NOT(B25=""),VLOOKUP(B25,WCTable,4,0),"")</f>
        <v>18</v>
      </c>
      <c r="F25" s="20"/>
      <c r="G25" s="20" t="n">
        <f aca="false">IF(NOT(B25=""),VLOOKUP(B25,WCTable,6,0),"")</f>
        <v>15</v>
      </c>
      <c r="H25" s="23" t="n">
        <f aca="false">IF(NOT(B25=""),VLOOKUP(B25,WCTable,7,0),"")</f>
        <v>1.2</v>
      </c>
      <c r="I25" s="20"/>
      <c r="J25" s="20" t="n">
        <f aca="false">IF(NOT(B25=""),VLOOKUP(B25,WCTable,9,0),"")</f>
        <v>5</v>
      </c>
      <c r="K25" s="20" t="n">
        <f aca="false">IF(NOT(B25=""),VLOOKUP(B25,WCTable,10,0),"")</f>
        <v>7</v>
      </c>
      <c r="L25" s="20" t="n">
        <f aca="false">IF(NOT(B25=""),VLOOKUP(B25,WCTable,11,0),"")</f>
        <v>3</v>
      </c>
      <c r="M25" s="20"/>
      <c r="N25" s="20" t="n">
        <f aca="false">IF(NOT(B25=""),VLOOKUP(B25,WCTable,12,0),"")</f>
        <v>23</v>
      </c>
      <c r="O25" s="20" t="n">
        <f aca="false">IF(NOT(B25=""),VLOOKUP(B25,WCTable,13,0),"")</f>
        <v>24</v>
      </c>
      <c r="P25" s="20" t="n">
        <f aca="false">IF(NOT(B25=""),VLOOKUP(B25,WCTable,14,0),"")</f>
        <v>-1</v>
      </c>
      <c r="Q25" s="20"/>
      <c r="R25" s="20" t="n">
        <f aca="false">IF(NOT(B25=""),VLOOKUP(B25,WCTable,21,0),"")</f>
        <v>14</v>
      </c>
      <c r="S25" s="20" t="n">
        <f aca="false">IF(NOT(B25=""),VLOOKUP(B25,WCTable,22,0),"")</f>
        <v>12</v>
      </c>
      <c r="T25" s="20" t="n">
        <f aca="false">IF(NOT(B25=""),VLOOKUP(B25,WCTable,23,0),"")</f>
        <v>2</v>
      </c>
      <c r="U25" s="20"/>
      <c r="V25" s="20" t="n">
        <f aca="false">IF(NOT(B25=""),VLOOKUP(B25,WCTable,30,0),"")</f>
        <v>9</v>
      </c>
      <c r="W25" s="20" t="n">
        <f aca="false">IF(NOT(B25=""),VLOOKUP(B25,WCTable,31,0),"")</f>
        <v>12</v>
      </c>
      <c r="X25" s="20" t="n">
        <f aca="false">IF(NOT(B25=""),VLOOKUP(B25,WCTable,32,0),"")</f>
        <v>-3</v>
      </c>
      <c r="AB25" s="18"/>
      <c r="AC25" s="19"/>
      <c r="AD25" s="18"/>
      <c r="AE25" s="20" t="str">
        <f aca="false">IF(NOT(C22=""),C22,"2nd Place")</f>
        <v>Real Salt Lake</v>
      </c>
      <c r="AF25" s="21"/>
      <c r="AG25" s="21"/>
      <c r="AH25" s="20" t="str">
        <f aca="false">IF(NOT(C23=""),C23,"3rd Place")</f>
        <v>Colorado</v>
      </c>
      <c r="AJ25" s="21"/>
      <c r="AK25" s="21"/>
      <c r="AM25" s="21"/>
      <c r="AN25" s="21"/>
      <c r="AP25" s="1" t="str">
        <f aca="false">IF(AND(NOT(AF24=""),NOT(AG24=""),NOT(AF25=""),NOT(AG25="")),IF((AG24+AF25)=(AF24+AG25),"D",IF((AG24+AF25)&gt;(AF24+AG25),"HW","AW")),"")</f>
        <v/>
      </c>
      <c r="AQ25" s="1" t="str">
        <f aca="false">IF(AP25="D",IF(AND(NOT(AJ25=""),NOT(AK25="")),IF(AJ25=AK25,"D",IF(AJ25&gt;AK25,"HW","AW")),""),"")</f>
        <v/>
      </c>
      <c r="AR25" s="1" t="str">
        <f aca="false">IF(AQ25="D",IF(AND(NOT(AM25=""),NOT(AN25="")),IF(AM25=AN25,"D",IF(AM25&gt;AN25,"HW","AW")),""),"")</f>
        <v/>
      </c>
      <c r="AT25" s="0" t="str">
        <f aca="false">IF(OR(AP25="HW",AQ25="HW",AR25="HW"),AE25,IF(OR(AP25="AW",AQ25="AW",AR25="AW"),AH25,""))</f>
        <v/>
      </c>
      <c r="AU25" s="0" t="str">
        <f aca="false">IF(OR(AP25="HW",AQ25="HW",AR25="HW"),AH25,IF(OR(AP25="AW",AQ25="AW",AR25="AW"),AE25,""))</f>
        <v/>
      </c>
    </row>
    <row r="26" customFormat="false" ht="13.4" hidden="false" customHeight="false" outlineLevel="0" collapsed="false">
      <c r="B26" s="18" t="n">
        <f aca="false">IF(B25&lt;WCNumberTeams,B25+1,"")</f>
        <v>6</v>
      </c>
      <c r="C26" s="25" t="str">
        <f aca="false">IF(NOT(B26=""),VLOOKUP(B26,WCTable,2,0),"")</f>
        <v>LA Galaxy</v>
      </c>
      <c r="D26" s="25"/>
      <c r="E26" s="18" t="n">
        <f aca="false">IF(NOT(B26=""),VLOOKUP(B26,WCTable,4,0),"")</f>
        <v>16</v>
      </c>
      <c r="F26" s="18"/>
      <c r="G26" s="18" t="n">
        <f aca="false">IF(NOT(B26=""),VLOOKUP(B26,WCTable,6,0),"")</f>
        <v>11</v>
      </c>
      <c r="H26" s="26" t="n">
        <f aca="false">IF(NOT(B26=""),VLOOKUP(B26,WCTable,7,0),"")</f>
        <v>1.45454545454545</v>
      </c>
      <c r="I26" s="18"/>
      <c r="J26" s="18" t="n">
        <f aca="false">IF(NOT(B26=""),VLOOKUP(B26,WCTable,9,0),"")</f>
        <v>4</v>
      </c>
      <c r="K26" s="18" t="n">
        <f aca="false">IF(NOT(B26=""),VLOOKUP(B26,WCTable,10,0),"")</f>
        <v>3</v>
      </c>
      <c r="L26" s="18" t="n">
        <f aca="false">IF(NOT(B26=""),VLOOKUP(B26,WCTable,11,0),"")</f>
        <v>4</v>
      </c>
      <c r="M26" s="18"/>
      <c r="N26" s="18" t="n">
        <f aca="false">IF(NOT(B26=""),VLOOKUP(B26,WCTable,12,0),"")</f>
        <v>15</v>
      </c>
      <c r="O26" s="18" t="n">
        <f aca="false">IF(NOT(B26=""),VLOOKUP(B26,WCTable,13,0),"")</f>
        <v>10</v>
      </c>
      <c r="P26" s="18" t="n">
        <f aca="false">IF(NOT(B26=""),VLOOKUP(B26,WCTable,14,0),"")</f>
        <v>5</v>
      </c>
      <c r="Q26" s="18"/>
      <c r="R26" s="18" t="n">
        <f aca="false">IF(NOT(B26=""),VLOOKUP(B26,WCTable,21,0),"")</f>
        <v>7</v>
      </c>
      <c r="S26" s="18" t="n">
        <f aca="false">IF(NOT(B26=""),VLOOKUP(B26,WCTable,22,0),"")</f>
        <v>3</v>
      </c>
      <c r="T26" s="18" t="n">
        <f aca="false">IF(NOT(B26=""),VLOOKUP(B26,WCTable,23,0),"")</f>
        <v>4</v>
      </c>
      <c r="U26" s="18"/>
      <c r="V26" s="18" t="n">
        <f aca="false">IF(NOT(B26=""),VLOOKUP(B26,WCTable,30,0),"")</f>
        <v>8</v>
      </c>
      <c r="W26" s="18" t="n">
        <f aca="false">IF(NOT(B26=""),VLOOKUP(B26,WCTable,31,0),"")</f>
        <v>7</v>
      </c>
      <c r="X26" s="18" t="n">
        <f aca="false">IF(NOT(B26=""),VLOOKUP(B26,WCTable,32,0),"")</f>
        <v>1</v>
      </c>
      <c r="AB26" s="18"/>
      <c r="AC26" s="19"/>
      <c r="AD26" s="18"/>
      <c r="AE26" s="20" t="str">
        <f aca="false">IF(NOT(AT22=""),AT22,"Winner Knockout")</f>
        <v>Winner Knockout</v>
      </c>
      <c r="AF26" s="21"/>
      <c r="AG26" s="21"/>
      <c r="AH26" s="20" t="str">
        <f aca="false">IF(NOT(C21=""),C21,"1st Place")</f>
        <v>Seattle</v>
      </c>
      <c r="AJ26" s="24"/>
      <c r="AK26" s="24"/>
      <c r="AM26" s="24"/>
      <c r="AN26" s="24"/>
      <c r="AP26" s="1" t="str">
        <f aca="false">IF(AND(NOT(AF26=""),NOT(AG26="")),IF(AF26=AG26,"D",IF(AF26&gt;AG26,"HW","AW")),"")</f>
        <v/>
      </c>
      <c r="AT26" s="0" t="str">
        <f aca="false">IF(OR(AP26="HW",AQ26="HW",AR26="HW"),AE26,IF(OR(AP26="AW",AQ26="AW",AR26="AW"),AH26,""))</f>
        <v/>
      </c>
      <c r="AU26" s="0" t="str">
        <f aca="false">IF(OR(AP26="HW",AQ26="HW",AR26="HW"),AH26,IF(OR(AP26="AW",AQ26="AW",AR26="AW"),AE26,""))</f>
        <v/>
      </c>
    </row>
    <row r="27" customFormat="false" ht="13.4" hidden="false" customHeight="false" outlineLevel="0" collapsed="false">
      <c r="B27" s="18" t="n">
        <f aca="false">IF(B26&lt;WCNumberTeams,B26+1,"")</f>
        <v>7</v>
      </c>
      <c r="C27" s="25" t="str">
        <f aca="false">IF(NOT(B27=""),VLOOKUP(B27,WCTable,2,0),"")</f>
        <v>San Jose</v>
      </c>
      <c r="D27" s="25"/>
      <c r="E27" s="18" t="n">
        <f aca="false">IF(NOT(B27=""),VLOOKUP(B27,WCTable,4,0),"")</f>
        <v>16</v>
      </c>
      <c r="F27" s="18"/>
      <c r="G27" s="18" t="n">
        <f aca="false">IF(NOT(B27=""),VLOOKUP(B27,WCTable,6,0),"")</f>
        <v>12</v>
      </c>
      <c r="H27" s="26" t="n">
        <f aca="false">IF(NOT(B27=""),VLOOKUP(B27,WCTable,7,0),"")</f>
        <v>1.33333333333333</v>
      </c>
      <c r="I27" s="18"/>
      <c r="J27" s="18" t="n">
        <f aca="false">IF(NOT(B27=""),VLOOKUP(B27,WCTable,9,0),"")</f>
        <v>4</v>
      </c>
      <c r="K27" s="18" t="n">
        <f aca="false">IF(NOT(B27=""),VLOOKUP(B27,WCTable,10,0),"")</f>
        <v>4</v>
      </c>
      <c r="L27" s="18" t="n">
        <f aca="false">IF(NOT(B27=""),VLOOKUP(B27,WCTable,11,0),"")</f>
        <v>4</v>
      </c>
      <c r="M27" s="18"/>
      <c r="N27" s="18" t="n">
        <f aca="false">IF(NOT(B27=""),VLOOKUP(B27,WCTable,12,0),"")</f>
        <v>15</v>
      </c>
      <c r="O27" s="18" t="n">
        <f aca="false">IF(NOT(B27=""),VLOOKUP(B27,WCTable,13,0),"")</f>
        <v>13</v>
      </c>
      <c r="P27" s="18" t="n">
        <f aca="false">IF(NOT(B27=""),VLOOKUP(B27,WCTable,14,0),"")</f>
        <v>2</v>
      </c>
      <c r="Q27" s="18"/>
      <c r="R27" s="18" t="n">
        <f aca="false">IF(NOT(B27=""),VLOOKUP(B27,WCTable,21,0),"")</f>
        <v>11</v>
      </c>
      <c r="S27" s="18" t="n">
        <f aca="false">IF(NOT(B27=""),VLOOKUP(B27,WCTable,22,0),"")</f>
        <v>7</v>
      </c>
      <c r="T27" s="18" t="n">
        <f aca="false">IF(NOT(B27=""),VLOOKUP(B27,WCTable,23,0),"")</f>
        <v>4</v>
      </c>
      <c r="U27" s="18"/>
      <c r="V27" s="18" t="n">
        <f aca="false">IF(NOT(B27=""),VLOOKUP(B27,WCTable,30,0),"")</f>
        <v>4</v>
      </c>
      <c r="W27" s="18" t="n">
        <f aca="false">IF(NOT(B27=""),VLOOKUP(B27,WCTable,31,0),"")</f>
        <v>6</v>
      </c>
      <c r="X27" s="18" t="n">
        <f aca="false">IF(NOT(B27=""),VLOOKUP(B27,WCTable,32,0),"")</f>
        <v>-2</v>
      </c>
      <c r="AB27" s="18"/>
      <c r="AC27" s="19"/>
      <c r="AD27" s="18"/>
      <c r="AE27" s="20" t="str">
        <f aca="false">IF(NOT(C21=""),C21,"1st Place")</f>
        <v>Seattle</v>
      </c>
      <c r="AF27" s="21"/>
      <c r="AG27" s="21"/>
      <c r="AH27" s="20" t="str">
        <f aca="false">IF(NOT(AT22=""),AT22,"Winner Knockout")</f>
        <v>Winner Knockout</v>
      </c>
      <c r="AJ27" s="21"/>
      <c r="AK27" s="21"/>
      <c r="AM27" s="21"/>
      <c r="AN27" s="21"/>
      <c r="AP27" s="1" t="str">
        <f aca="false">IF(AND(NOT(AF26=""),NOT(AG26=""),NOT(AF27=""),NOT(AG27="")),IF((AG26+AF27)=(AF26+AG27),"D",IF((AG26+AF27)&gt;(AF26+AG27),"HW","AW")),"")</f>
        <v/>
      </c>
      <c r="AQ27" s="1" t="str">
        <f aca="false">IF(AP27="D",IF(AND(NOT(AJ27=""),NOT(AK27="")),IF(AJ27=AK27,"D",IF(AJ27&gt;AK27,"HW","AW")),""),"")</f>
        <v/>
      </c>
      <c r="AR27" s="1" t="str">
        <f aca="false">IF(AQ27="D",IF(AND(NOT(AM27=""),NOT(AN27="")),IF(AM27=AN27,"D",IF(AM27&gt;AN27,"HW","AW")),""),"")</f>
        <v/>
      </c>
      <c r="AT27" s="0" t="str">
        <f aca="false">IF(OR(AP27="HW",AQ27="HW",AR27="HW"),AE27,IF(OR(AP27="AW",AQ27="AW",AR27="AW"),AH27,""))</f>
        <v/>
      </c>
      <c r="AU27" s="0" t="str">
        <f aca="false">IF(OR(AP27="HW",AQ27="HW",AR27="HW"),AH27,IF(OR(AP27="AW",AQ27="AW",AR27="AW"),AE27,""))</f>
        <v/>
      </c>
    </row>
    <row r="28" customFormat="false" ht="12.85" hidden="false" customHeight="false" outlineLevel="0" collapsed="false">
      <c r="B28" s="18" t="n">
        <f aca="false">IF(B27&lt;WCNumberTeams,B27+1,"")</f>
        <v>8</v>
      </c>
      <c r="C28" s="25" t="str">
        <f aca="false">IF(NOT(B28=""),VLOOKUP(B28,WCTable,2,0),"")</f>
        <v>Portland</v>
      </c>
      <c r="D28" s="25"/>
      <c r="E28" s="18" t="n">
        <f aca="false">IF(NOT(B28=""),VLOOKUP(B28,WCTable,4,0),"")</f>
        <v>16</v>
      </c>
      <c r="F28" s="18"/>
      <c r="G28" s="18" t="n">
        <f aca="false">IF(NOT(B28=""),VLOOKUP(B28,WCTable,6,0),"")</f>
        <v>14</v>
      </c>
      <c r="H28" s="26" t="n">
        <f aca="false">IF(NOT(B28=""),VLOOKUP(B28,WCTable,7,0),"")</f>
        <v>1.14285714285714</v>
      </c>
      <c r="I28" s="18"/>
      <c r="J28" s="18" t="n">
        <f aca="false">IF(NOT(B28=""),VLOOKUP(B28,WCTable,9,0),"")</f>
        <v>3</v>
      </c>
      <c r="K28" s="18" t="n">
        <f aca="false">IF(NOT(B28=""),VLOOKUP(B28,WCTable,10,0),"")</f>
        <v>4</v>
      </c>
      <c r="L28" s="18" t="n">
        <f aca="false">IF(NOT(B28=""),VLOOKUP(B28,WCTable,11,0),"")</f>
        <v>7</v>
      </c>
      <c r="M28" s="18"/>
      <c r="N28" s="18" t="n">
        <f aca="false">IF(NOT(B28=""),VLOOKUP(B28,WCTable,12,0),"")</f>
        <v>23</v>
      </c>
      <c r="O28" s="18" t="n">
        <f aca="false">IF(NOT(B28=""),VLOOKUP(B28,WCTable,13,0),"")</f>
        <v>24</v>
      </c>
      <c r="P28" s="18" t="n">
        <f aca="false">IF(NOT(B28=""),VLOOKUP(B28,WCTable,14,0),"")</f>
        <v>-1</v>
      </c>
      <c r="Q28" s="18"/>
      <c r="R28" s="18" t="n">
        <f aca="false">IF(NOT(B28=""),VLOOKUP(B28,WCTable,21,0),"")</f>
        <v>17</v>
      </c>
      <c r="S28" s="18" t="n">
        <f aca="false">IF(NOT(B28=""),VLOOKUP(B28,WCTable,22,0),"")</f>
        <v>17</v>
      </c>
      <c r="T28" s="18" t="n">
        <f aca="false">IF(NOT(B28=""),VLOOKUP(B28,WCTable,23,0),"")</f>
        <v>0</v>
      </c>
      <c r="U28" s="18"/>
      <c r="V28" s="18" t="n">
        <f aca="false">IF(NOT(B28=""),VLOOKUP(B28,WCTable,30,0),"")</f>
        <v>6</v>
      </c>
      <c r="W28" s="18" t="n">
        <f aca="false">IF(NOT(B28=""),VLOOKUP(B28,WCTable,31,0),"")</f>
        <v>7</v>
      </c>
      <c r="X28" s="18" t="n">
        <f aca="false">IF(NOT(B28=""),VLOOKUP(B28,WCTable,32,0),"")</f>
        <v>-1</v>
      </c>
      <c r="AB28" s="17" t="s">
        <v>34</v>
      </c>
    </row>
    <row r="29" customFormat="false" ht="13.4" hidden="false" customHeight="false" outlineLevel="0" collapsed="false">
      <c r="B29" s="18" t="n">
        <f aca="false">IF(B28&lt;WCNumberTeams,B28+1,"")</f>
        <v>9</v>
      </c>
      <c r="C29" s="25" t="str">
        <f aca="false">IF(NOT(B29=""),VLOOKUP(B29,WCTable,2,0),"")</f>
        <v>Chivas USA</v>
      </c>
      <c r="D29" s="25"/>
      <c r="E29" s="18" t="n">
        <f aca="false">IF(NOT(B29=""),VLOOKUP(B29,WCTable,4,0),"")</f>
        <v>10</v>
      </c>
      <c r="F29" s="18"/>
      <c r="G29" s="18" t="n">
        <f aca="false">IF(NOT(B29=""),VLOOKUP(B29,WCTable,6,0),"")</f>
        <v>13</v>
      </c>
      <c r="H29" s="26" t="n">
        <f aca="false">IF(NOT(B29=""),VLOOKUP(B29,WCTable,7,0),"")</f>
        <v>0.769230769230769</v>
      </c>
      <c r="I29" s="18"/>
      <c r="J29" s="18" t="n">
        <f aca="false">IF(NOT(B29=""),VLOOKUP(B29,WCTable,9,0),"")</f>
        <v>2</v>
      </c>
      <c r="K29" s="18" t="n">
        <f aca="false">IF(NOT(B29=""),VLOOKUP(B29,WCTable,10,0),"")</f>
        <v>7</v>
      </c>
      <c r="L29" s="18" t="n">
        <f aca="false">IF(NOT(B29=""),VLOOKUP(B29,WCTable,11,0),"")</f>
        <v>4</v>
      </c>
      <c r="M29" s="18"/>
      <c r="N29" s="18" t="n">
        <f aca="false">IF(NOT(B29=""),VLOOKUP(B29,WCTable,12,0),"")</f>
        <v>13</v>
      </c>
      <c r="O29" s="18" t="n">
        <f aca="false">IF(NOT(B29=""),VLOOKUP(B29,WCTable,13,0),"")</f>
        <v>25</v>
      </c>
      <c r="P29" s="18" t="n">
        <f aca="false">IF(NOT(B29=""),VLOOKUP(B29,WCTable,14,0),"")</f>
        <v>-12</v>
      </c>
      <c r="Q29" s="18"/>
      <c r="R29" s="18" t="n">
        <f aca="false">IF(NOT(B29=""),VLOOKUP(B29,WCTable,21,0),"")</f>
        <v>6</v>
      </c>
      <c r="S29" s="18" t="n">
        <f aca="false">IF(NOT(B29=""),VLOOKUP(B29,WCTable,22,0),"")</f>
        <v>17</v>
      </c>
      <c r="T29" s="18" t="n">
        <f aca="false">IF(NOT(B29=""),VLOOKUP(B29,WCTable,23,0),"")</f>
        <v>-11</v>
      </c>
      <c r="U29" s="18"/>
      <c r="V29" s="18" t="n">
        <f aca="false">IF(NOT(B29=""),VLOOKUP(B29,WCTable,30,0),"")</f>
        <v>7</v>
      </c>
      <c r="W29" s="18" t="n">
        <f aca="false">IF(NOT(B29=""),VLOOKUP(B29,WCTable,31,0),"")</f>
        <v>8</v>
      </c>
      <c r="X29" s="18" t="n">
        <f aca="false">IF(NOT(B29=""),VLOOKUP(B29,WCTable,32,0),"")</f>
        <v>-1</v>
      </c>
      <c r="AB29" s="18"/>
      <c r="AC29" s="19"/>
      <c r="AD29" s="18"/>
      <c r="AE29" s="20" t="str">
        <f aca="false">IF(NOT(AT27=""),AT27,"Winner Semi-Final 2")</f>
        <v>Winner Semi-Final 2</v>
      </c>
      <c r="AF29" s="21"/>
      <c r="AG29" s="21"/>
      <c r="AH29" s="20" t="str">
        <f aca="false">IF(NOT(AT25=""),AT25,"Winner Semi-Final 1")</f>
        <v>Winner Semi-Final 1</v>
      </c>
      <c r="AJ29" s="24"/>
      <c r="AK29" s="24"/>
      <c r="AM29" s="24"/>
      <c r="AN29" s="24"/>
      <c r="AP29" s="1" t="str">
        <f aca="false">IF(AND(NOT(AF29=""),NOT(AG29="")),IF(AF29=AG29,"D",IF(AF29&gt;AG29,"HW","AW")),"")</f>
        <v/>
      </c>
      <c r="AT29" s="0" t="str">
        <f aca="false">IF(OR(AP29="HW",AQ29="HW",AR29="HW"),AE29,IF(OR(AP29="AW",AQ29="AW",AR29="AW"),AH29,""))</f>
        <v/>
      </c>
      <c r="AU29" s="0" t="str">
        <f aca="false">IF(OR(AP29="HW",AQ29="HW",AR29="HW"),AH29,IF(OR(AP29="AW",AQ29="AW",AR29="AW"),AE29,""))</f>
        <v/>
      </c>
    </row>
    <row r="30" customFormat="false" ht="13.4" hidden="false" customHeight="false" outlineLevel="0" collapsed="false">
      <c r="B30" s="18" t="str">
        <f aca="false">IF(B29&lt;WCNumberTeams,B29+1,"")</f>
        <v/>
      </c>
      <c r="C30" s="25" t="str">
        <f aca="false">IF(NOT(B30=""),VLOOKUP(B30,WCTable,2,0),"")</f>
        <v/>
      </c>
      <c r="D30" s="25"/>
      <c r="E30" s="18" t="str">
        <f aca="false">IF(NOT(B30=""),VLOOKUP(B30,WCTable,4,0),"")</f>
        <v/>
      </c>
      <c r="F30" s="18"/>
      <c r="G30" s="18" t="str">
        <f aca="false">IF(NOT(B30=""),VLOOKUP(B30,WCTable,6,0),"")</f>
        <v/>
      </c>
      <c r="H30" s="26" t="str">
        <f aca="false">IF(NOT(B30=""),VLOOKUP(B30,WCTable,7,0),"")</f>
        <v/>
      </c>
      <c r="I30" s="18"/>
      <c r="J30" s="18" t="str">
        <f aca="false">IF(NOT(B30=""),VLOOKUP(B30,WCTable,9,0),"")</f>
        <v/>
      </c>
      <c r="K30" s="18" t="str">
        <f aca="false">IF(NOT(B30=""),VLOOKUP(B30,WCTable,10,0),"")</f>
        <v/>
      </c>
      <c r="L30" s="18" t="str">
        <f aca="false">IF(NOT(B30=""),VLOOKUP(B30,WCTable,11,0),"")</f>
        <v/>
      </c>
      <c r="M30" s="18"/>
      <c r="N30" s="18" t="str">
        <f aca="false">IF(NOT(B30=""),VLOOKUP(B30,WCTable,12,0),"")</f>
        <v/>
      </c>
      <c r="O30" s="18" t="str">
        <f aca="false">IF(NOT(B30=""),VLOOKUP(B30,WCTable,13,0),"")</f>
        <v/>
      </c>
      <c r="P30" s="18" t="str">
        <f aca="false">IF(NOT(B30=""),VLOOKUP(B30,WCTable,14,0),"")</f>
        <v/>
      </c>
      <c r="Q30" s="18"/>
      <c r="R30" s="18" t="str">
        <f aca="false">IF(NOT(B30=""),VLOOKUP(B30,WCTable,21,0),"")</f>
        <v/>
      </c>
      <c r="S30" s="18" t="str">
        <f aca="false">IF(NOT(B30=""),VLOOKUP(B30,WCTable,22,0),"")</f>
        <v/>
      </c>
      <c r="T30" s="18" t="str">
        <f aca="false">IF(NOT(B30=""),VLOOKUP(B30,WCTable,23,0),"")</f>
        <v/>
      </c>
      <c r="U30" s="18"/>
      <c r="V30" s="18" t="str">
        <f aca="false">IF(NOT(B30=""),VLOOKUP(B30,WCTable,30,0),"")</f>
        <v/>
      </c>
      <c r="W30" s="18" t="str">
        <f aca="false">IF(NOT(B30=""),VLOOKUP(B30,WCTable,31,0),"")</f>
        <v/>
      </c>
      <c r="X30" s="18" t="str">
        <f aca="false">IF(NOT(B30=""),VLOOKUP(B30,WCTable,32,0),"")</f>
        <v/>
      </c>
      <c r="AB30" s="18"/>
      <c r="AC30" s="19"/>
      <c r="AD30" s="18"/>
      <c r="AE30" s="20" t="str">
        <f aca="false">IF(NOT(AT25=""),AT25,"Winner Semi-Final 1")</f>
        <v>Winner Semi-Final 1</v>
      </c>
      <c r="AF30" s="21"/>
      <c r="AG30" s="21"/>
      <c r="AH30" s="20" t="str">
        <f aca="false">IF(NOT(AT27=""),AT27,"Winner Semi-Final 2")</f>
        <v>Winner Semi-Final 2</v>
      </c>
      <c r="AJ30" s="21"/>
      <c r="AK30" s="21"/>
      <c r="AM30" s="21"/>
      <c r="AN30" s="21"/>
      <c r="AP30" s="1" t="str">
        <f aca="false">IF(AND(NOT(AF29=""),NOT(AG29=""),NOT(AF30=""),NOT(AG30="")),IF((AG29+AF30)=(AF29+AG30),"D",IF((AG29+AF30)&gt;(AF29+AG30),"HW","AW")),"")</f>
        <v/>
      </c>
      <c r="AQ30" s="1" t="str">
        <f aca="false">IF(AP30="D",IF(AND(NOT(AJ30=""),NOT(AK30="")),IF(AJ30=AK30,"D",IF(AJ30&gt;AK30,"HW","AW")),""),"")</f>
        <v/>
      </c>
      <c r="AR30" s="1" t="str">
        <f aca="false">IF(AQ30="D",IF(AND(NOT(AM30=""),NOT(AN30="")),IF(AM30=AN30,"D",IF(AM30&gt;AN30,"HW","AW")),""),"")</f>
        <v/>
      </c>
      <c r="AT30" s="0" t="str">
        <f aca="false">IF(OR(AP30="HW",AQ30="HW",AR30="HW"),AE30,IF(OR(AP30="AW",AQ30="AW",AR30="AW"),AH30,""))</f>
        <v/>
      </c>
      <c r="AU30" s="0" t="str">
        <f aca="false">IF(OR(AP30="HW",AQ30="HW",AR30="HW"),AH30,IF(OR(AP30="AW",AQ30="AW",AR30="AW"),AE30,""))</f>
        <v/>
      </c>
    </row>
    <row r="31" customFormat="false" ht="12.85" hidden="false" customHeight="false" outlineLevel="0" collapsed="false">
      <c r="B31" s="18" t="str">
        <f aca="false">IF(B30&lt;WCNumberTeams,B30+1,"")</f>
        <v/>
      </c>
      <c r="C31" s="25" t="str">
        <f aca="false">IF(NOT(B31=""),VLOOKUP(B31,WCTable,2,0),"")</f>
        <v/>
      </c>
      <c r="D31" s="25"/>
      <c r="E31" s="18" t="str">
        <f aca="false">IF(NOT(B31=""),VLOOKUP(B31,WCTable,4,0),"")</f>
        <v/>
      </c>
      <c r="F31" s="18"/>
      <c r="G31" s="18" t="str">
        <f aca="false">IF(NOT(B31=""),VLOOKUP(B31,WCTable,6,0),"")</f>
        <v/>
      </c>
      <c r="H31" s="26" t="str">
        <f aca="false">IF(NOT(B31=""),VLOOKUP(B31,WCTable,7,0),"")</f>
        <v/>
      </c>
      <c r="I31" s="18"/>
      <c r="J31" s="18" t="str">
        <f aca="false">IF(NOT(B31=""),VLOOKUP(B31,WCTable,9,0),"")</f>
        <v/>
      </c>
      <c r="K31" s="18" t="str">
        <f aca="false">IF(NOT(B31=""),VLOOKUP(B31,WCTable,10,0),"")</f>
        <v/>
      </c>
      <c r="L31" s="18" t="str">
        <f aca="false">IF(NOT(B31=""),VLOOKUP(B31,WCTable,11,0),"")</f>
        <v/>
      </c>
      <c r="M31" s="18"/>
      <c r="N31" s="18" t="str">
        <f aca="false">IF(NOT(B31=""),VLOOKUP(B31,WCTable,12,0),"")</f>
        <v/>
      </c>
      <c r="O31" s="18" t="str">
        <f aca="false">IF(NOT(B31=""),VLOOKUP(B31,WCTable,13,0),"")</f>
        <v/>
      </c>
      <c r="P31" s="18" t="str">
        <f aca="false">IF(NOT(B31=""),VLOOKUP(B31,WCTable,14,0),"")</f>
        <v/>
      </c>
      <c r="Q31" s="18"/>
      <c r="R31" s="18" t="str">
        <f aca="false">IF(NOT(B31=""),VLOOKUP(B31,WCTable,21,0),"")</f>
        <v/>
      </c>
      <c r="S31" s="18" t="str">
        <f aca="false">IF(NOT(B31=""),VLOOKUP(B31,WCTable,22,0),"")</f>
        <v/>
      </c>
      <c r="T31" s="18" t="str">
        <f aca="false">IF(NOT(B31=""),VLOOKUP(B31,WCTable,23,0),"")</f>
        <v/>
      </c>
      <c r="U31" s="18"/>
      <c r="V31" s="18" t="str">
        <f aca="false">IF(NOT(B31=""),VLOOKUP(B31,WCTable,30,0),"")</f>
        <v/>
      </c>
      <c r="W31" s="18" t="str">
        <f aca="false">IF(NOT(B31=""),VLOOKUP(B31,WCTable,31,0),"")</f>
        <v/>
      </c>
      <c r="X31" s="18" t="str">
        <f aca="false">IF(NOT(B31=""),VLOOKUP(B31,WCTable,32,0),"")</f>
        <v/>
      </c>
    </row>
    <row r="32" customFormat="false" ht="12.85" hidden="false" customHeight="false" outlineLevel="0" collapsed="false">
      <c r="B32" s="18" t="str">
        <f aca="false">IF(B31&lt;WCNumberTeams,B31+1,"")</f>
        <v/>
      </c>
      <c r="C32" s="25" t="str">
        <f aca="false">IF(NOT(B32=""),VLOOKUP(B32,WCTable,2,0),"")</f>
        <v/>
      </c>
      <c r="D32" s="25"/>
      <c r="E32" s="18" t="str">
        <f aca="false">IF(NOT(B32=""),VLOOKUP(B32,WCTable,4,0),"")</f>
        <v/>
      </c>
      <c r="F32" s="18"/>
      <c r="G32" s="18" t="str">
        <f aca="false">IF(NOT(B32=""),VLOOKUP(B32,WCTable,6,0),"")</f>
        <v/>
      </c>
      <c r="H32" s="26" t="str">
        <f aca="false">IF(NOT(B32=""),VLOOKUP(B32,WCTable,7,0),"")</f>
        <v/>
      </c>
      <c r="I32" s="18"/>
      <c r="J32" s="18" t="str">
        <f aca="false">IF(NOT(B32=""),VLOOKUP(B32,WCTable,9,0),"")</f>
        <v/>
      </c>
      <c r="K32" s="18" t="str">
        <f aca="false">IF(NOT(B32=""),VLOOKUP(B32,WCTable,10,0),"")</f>
        <v/>
      </c>
      <c r="L32" s="18" t="str">
        <f aca="false">IF(NOT(B32=""),VLOOKUP(B32,WCTable,11,0),"")</f>
        <v/>
      </c>
      <c r="M32" s="18"/>
      <c r="N32" s="18" t="str">
        <f aca="false">IF(NOT(B32=""),VLOOKUP(B32,WCTable,12,0),"")</f>
        <v/>
      </c>
      <c r="O32" s="18" t="str">
        <f aca="false">IF(NOT(B32=""),VLOOKUP(B32,WCTable,13,0),"")</f>
        <v/>
      </c>
      <c r="P32" s="18" t="str">
        <f aca="false">IF(NOT(B32=""),VLOOKUP(B32,WCTable,14,0),"")</f>
        <v/>
      </c>
      <c r="Q32" s="18"/>
      <c r="R32" s="18" t="str">
        <f aca="false">IF(NOT(B32=""),VLOOKUP(B32,WCTable,21,0),"")</f>
        <v/>
      </c>
      <c r="S32" s="18" t="str">
        <f aca="false">IF(NOT(B32=""),VLOOKUP(B32,WCTable,22,0),"")</f>
        <v/>
      </c>
      <c r="T32" s="18" t="str">
        <f aca="false">IF(NOT(B32=""),VLOOKUP(B32,WCTable,23,0),"")</f>
        <v/>
      </c>
      <c r="U32" s="18"/>
      <c r="V32" s="18" t="str">
        <f aca="false">IF(NOT(B32=""),VLOOKUP(B32,WCTable,30,0),"")</f>
        <v/>
      </c>
      <c r="W32" s="18" t="str">
        <f aca="false">IF(NOT(B32=""),VLOOKUP(B32,WCTable,31,0),"")</f>
        <v/>
      </c>
      <c r="X32" s="18" t="str">
        <f aca="false">IF(NOT(B32=""),VLOOKUP(B32,WCTable,32,0),"")</f>
        <v/>
      </c>
    </row>
    <row r="34" customFormat="false" ht="17.65" hidden="false" customHeight="false" outlineLevel="0" collapsed="false">
      <c r="B34" s="4" t="s">
        <v>35</v>
      </c>
    </row>
    <row r="35" customFormat="false" ht="12.85" hidden="false" customHeight="false" outlineLevel="0" collapsed="false">
      <c r="B35" s="7" t="s">
        <v>1</v>
      </c>
      <c r="C35" s="8" t="s">
        <v>2</v>
      </c>
      <c r="D35" s="27"/>
      <c r="E35" s="7" t="s">
        <v>3</v>
      </c>
      <c r="F35" s="7"/>
      <c r="G35" s="7" t="s">
        <v>4</v>
      </c>
      <c r="H35" s="7" t="s">
        <v>5</v>
      </c>
      <c r="I35" s="7"/>
      <c r="J35" s="7" t="s">
        <v>6</v>
      </c>
      <c r="K35" s="7" t="s">
        <v>7</v>
      </c>
      <c r="L35" s="7" t="s">
        <v>8</v>
      </c>
      <c r="M35" s="7"/>
      <c r="N35" s="7" t="s">
        <v>9</v>
      </c>
      <c r="O35" s="7" t="s">
        <v>10</v>
      </c>
      <c r="P35" s="7" t="s">
        <v>11</v>
      </c>
      <c r="Q35" s="7"/>
      <c r="R35" s="7" t="s">
        <v>12</v>
      </c>
      <c r="S35" s="7" t="s">
        <v>13</v>
      </c>
      <c r="T35" s="7" t="s">
        <v>14</v>
      </c>
      <c r="U35" s="7"/>
      <c r="V35" s="7" t="s">
        <v>15</v>
      </c>
      <c r="W35" s="7" t="s">
        <v>16</v>
      </c>
      <c r="X35" s="7" t="s">
        <v>17</v>
      </c>
      <c r="AB35" s="9" t="s">
        <v>18</v>
      </c>
      <c r="AC35" s="10" t="s">
        <v>19</v>
      </c>
      <c r="AD35" s="9" t="s">
        <v>20</v>
      </c>
      <c r="AE35" s="9" t="s">
        <v>21</v>
      </c>
      <c r="AF35" s="9" t="s">
        <v>22</v>
      </c>
      <c r="AG35" s="9" t="s">
        <v>23</v>
      </c>
      <c r="AH35" s="9" t="s">
        <v>24</v>
      </c>
      <c r="AJ35" s="11" t="s">
        <v>25</v>
      </c>
      <c r="AK35" s="12"/>
      <c r="AM35" s="11" t="s">
        <v>26</v>
      </c>
      <c r="AN35" s="12"/>
      <c r="AP35" s="6" t="s">
        <v>27</v>
      </c>
      <c r="AQ35" s="6" t="s">
        <v>28</v>
      </c>
      <c r="AR35" s="6" t="s">
        <v>29</v>
      </c>
      <c r="AT35" s="13" t="s">
        <v>30</v>
      </c>
      <c r="AU35" s="13" t="s">
        <v>31</v>
      </c>
    </row>
    <row r="36" customFormat="false" ht="12.85" hidden="false" customHeight="false" outlineLevel="0" collapsed="false">
      <c r="B36" s="28" t="n">
        <v>1</v>
      </c>
      <c r="C36" s="29" t="str">
        <f aca="false">IF(NOT(B36=""),VLOOKUP(B36,SSTable,2,0),"")</f>
        <v>Seattle</v>
      </c>
      <c r="D36" s="29"/>
      <c r="E36" s="28" t="n">
        <f aca="false">IF(NOT(B36=""),VLOOKUP(B36,SSTable,4,0),"")</f>
        <v>29</v>
      </c>
      <c r="F36" s="28"/>
      <c r="G36" s="28" t="n">
        <f aca="false">IF(NOT(B36=""),VLOOKUP(B36,SSTable,6,0),"")</f>
        <v>14</v>
      </c>
      <c r="H36" s="30" t="n">
        <f aca="false">IF(NOT(B36=""),VLOOKUP(B36,SSTable,7,0),"")</f>
        <v>2.07142857142857</v>
      </c>
      <c r="I36" s="28"/>
      <c r="J36" s="28" t="n">
        <f aca="false">IF(NOT(B36=""),VLOOKUP(B36,SSTable,9,0),"")</f>
        <v>9</v>
      </c>
      <c r="K36" s="28" t="n">
        <f aca="false">IF(NOT(B36=""),VLOOKUP(B36,SSTable,10,0),"")</f>
        <v>3</v>
      </c>
      <c r="L36" s="28" t="n">
        <f aca="false">IF(NOT(B36=""),VLOOKUP(B36,SSTable,11,0),"")</f>
        <v>2</v>
      </c>
      <c r="M36" s="28"/>
      <c r="N36" s="28" t="n">
        <f aca="false">IF(NOT(B36=""),VLOOKUP(B36,SSTable,12,0),"")</f>
        <v>29</v>
      </c>
      <c r="O36" s="28" t="n">
        <f aca="false">IF(NOT(B36=""),VLOOKUP(B36,SSTable,13,0),"")</f>
        <v>21</v>
      </c>
      <c r="P36" s="28" t="n">
        <f aca="false">IF(NOT(B36=""),VLOOKUP(B36,SSTable,14,0),"")</f>
        <v>8</v>
      </c>
      <c r="Q36" s="28"/>
      <c r="R36" s="28" t="n">
        <f aca="false">IF(NOT(B36=""),VLOOKUP(B36,SSTable,21,0),"")</f>
        <v>16</v>
      </c>
      <c r="S36" s="28" t="n">
        <f aca="false">IF(NOT(B36=""),VLOOKUP(B36,SSTable,22,0),"")</f>
        <v>7</v>
      </c>
      <c r="T36" s="28" t="n">
        <f aca="false">IF(NOT(B36=""),VLOOKUP(B36,SSTable,23,0),"")</f>
        <v>9</v>
      </c>
      <c r="U36" s="28"/>
      <c r="V36" s="28" t="n">
        <f aca="false">IF(NOT(B36=""),VLOOKUP(B36,SSTable,30,0),"")</f>
        <v>13</v>
      </c>
      <c r="W36" s="28" t="n">
        <f aca="false">IF(NOT(B36=""),VLOOKUP(B36,SSTable,31,0),"")</f>
        <v>14</v>
      </c>
      <c r="X36" s="28" t="n">
        <f aca="false">IF(NOT(B36=""),VLOOKUP(B36,SSTable,32,0),"")</f>
        <v>-1</v>
      </c>
      <c r="AB36" s="31" t="s">
        <v>36</v>
      </c>
      <c r="AC36" s="32"/>
      <c r="AD36" s="33"/>
      <c r="AP36" s="0"/>
      <c r="AQ36" s="0"/>
      <c r="AR36" s="0"/>
    </row>
    <row r="37" customFormat="false" ht="13.4" hidden="false" customHeight="false" outlineLevel="0" collapsed="false">
      <c r="B37" s="18" t="n">
        <f aca="false">IF(B36&lt;(ECNumberTeams+WCNumberTeams),B36+1,"")</f>
        <v>2</v>
      </c>
      <c r="C37" s="25" t="str">
        <f aca="false">IF(NOT(B37=""),VLOOKUP(B37,SSTable,2,0),"")</f>
        <v>Real Salt Lake</v>
      </c>
      <c r="D37" s="25"/>
      <c r="E37" s="18" t="n">
        <f aca="false">IF(NOT(B37=""),VLOOKUP(B37,SSTable,4,0),"")</f>
        <v>25</v>
      </c>
      <c r="F37" s="18"/>
      <c r="G37" s="18" t="n">
        <f aca="false">IF(NOT(B37=""),VLOOKUP(B37,SSTable,6,0),"")</f>
        <v>14</v>
      </c>
      <c r="H37" s="26" t="n">
        <f aca="false">IF(NOT(B37=""),VLOOKUP(B37,SSTable,7,0),"")</f>
        <v>1.78571428571429</v>
      </c>
      <c r="I37" s="18"/>
      <c r="J37" s="18" t="n">
        <f aca="false">IF(NOT(B37=""),VLOOKUP(B37,SSTable,9,0),"")</f>
        <v>6</v>
      </c>
      <c r="K37" s="18" t="n">
        <f aca="false">IF(NOT(B37=""),VLOOKUP(B37,SSTable,10,0),"")</f>
        <v>1</v>
      </c>
      <c r="L37" s="18" t="n">
        <f aca="false">IF(NOT(B37=""),VLOOKUP(B37,SSTable,11,0),"")</f>
        <v>7</v>
      </c>
      <c r="M37" s="18"/>
      <c r="N37" s="18" t="n">
        <f aca="false">IF(NOT(B37=""),VLOOKUP(B37,SSTable,12,0),"")</f>
        <v>24</v>
      </c>
      <c r="O37" s="18" t="n">
        <f aca="false">IF(NOT(B37=""),VLOOKUP(B37,SSTable,13,0),"")</f>
        <v>18</v>
      </c>
      <c r="P37" s="18" t="n">
        <f aca="false">IF(NOT(B37=""),VLOOKUP(B37,SSTable,14,0),"")</f>
        <v>6</v>
      </c>
      <c r="Q37" s="18"/>
      <c r="R37" s="18" t="n">
        <f aca="false">IF(NOT(B37=""),VLOOKUP(B37,SSTable,21,0),"")</f>
        <v>9</v>
      </c>
      <c r="S37" s="18" t="n">
        <f aca="false">IF(NOT(B37=""),VLOOKUP(B37,SSTable,22,0),"")</f>
        <v>4</v>
      </c>
      <c r="T37" s="18" t="n">
        <f aca="false">IF(NOT(B37=""),VLOOKUP(B37,SSTable,23,0),"")</f>
        <v>5</v>
      </c>
      <c r="U37" s="18"/>
      <c r="V37" s="18" t="n">
        <f aca="false">IF(NOT(B37=""),VLOOKUP(B37,SSTable,30,0),"")</f>
        <v>15</v>
      </c>
      <c r="W37" s="18" t="n">
        <f aca="false">IF(NOT(B37=""),VLOOKUP(B37,SSTable,31,0),"")</f>
        <v>14</v>
      </c>
      <c r="X37" s="18" t="n">
        <f aca="false">IF(NOT(B37=""),VLOOKUP(B37,SSTable,32,0),"")</f>
        <v>1</v>
      </c>
      <c r="AB37" s="18"/>
      <c r="AC37" s="19"/>
      <c r="AD37" s="18"/>
      <c r="AE37" s="20" t="str">
        <f aca="false">IF(NOT(AT30=""),AT30,"West Conf Champion")</f>
        <v>West Conf Champion</v>
      </c>
      <c r="AF37" s="21"/>
      <c r="AG37" s="21"/>
      <c r="AH37" s="20" t="str">
        <f aca="false">IF(NOT(AT15=""),AT15,"East Conf Champion")</f>
        <v>East Conf Champion</v>
      </c>
      <c r="AJ37" s="21"/>
      <c r="AK37" s="21"/>
      <c r="AM37" s="21"/>
      <c r="AN37" s="21"/>
      <c r="AP37" s="1" t="str">
        <f aca="false">IF(AND(NOT(AF37=""),NOT(AG37="")),IF(AF37=AG37,"D",IF(AF37&gt;AG37,"HW","AW")),"")</f>
        <v/>
      </c>
      <c r="AQ37" s="1" t="str">
        <f aca="false">IF(AP37="D",IF(AND(NOT(AJ37=""),NOT(AK37="")),IF(AJ37=AK37,"D",IF(AJ37&gt;AK37,"HW","AW")),""),"")</f>
        <v/>
      </c>
      <c r="AR37" s="1" t="str">
        <f aca="false">IF(AQ37="D",IF(AND(NOT(AM37=""),NOT(AN37="")),IF(AM37=AN37,"D",IF(AM37&gt;AN37,"HW","AW")),""),"")</f>
        <v/>
      </c>
      <c r="AT37" s="0" t="str">
        <f aca="false">IF(OR(AP37="HW",AQ37="HW",AR37="HW"),AE37,IF(OR(AP37="AW",AQ37="AW",AR37="AW"),AH37,""))</f>
        <v/>
      </c>
      <c r="AU37" s="0" t="str">
        <f aca="false">IF(OR(AP37="HW",AQ37="HW",AR37="HW"),AH37,IF(OR(AP37="AW",AQ37="AW",AR37="AW"),AE37,""))</f>
        <v/>
      </c>
    </row>
    <row r="38" customFormat="false" ht="12.85" hidden="false" customHeight="false" outlineLevel="0" collapsed="false">
      <c r="B38" s="18" t="n">
        <f aca="false">IF(B37&lt;(ECNumberTeams+WCNumberTeams),B37+1,"")</f>
        <v>3</v>
      </c>
      <c r="C38" s="25" t="str">
        <f aca="false">IF(NOT(B38=""),VLOOKUP(B38,SSTable,2,0),"")</f>
        <v>New England</v>
      </c>
      <c r="D38" s="25"/>
      <c r="E38" s="18" t="n">
        <f aca="false">IF(NOT(B38=""),VLOOKUP(B38,SSTable,4,0),"")</f>
        <v>23</v>
      </c>
      <c r="F38" s="18"/>
      <c r="G38" s="18" t="n">
        <f aca="false">IF(NOT(B38=""),VLOOKUP(B38,SSTable,6,0),"")</f>
        <v>13</v>
      </c>
      <c r="H38" s="26" t="n">
        <f aca="false">IF(NOT(B38=""),VLOOKUP(B38,SSTable,7,0),"")</f>
        <v>1.76923076923077</v>
      </c>
      <c r="I38" s="18"/>
      <c r="J38" s="18" t="n">
        <f aca="false">IF(NOT(B38=""),VLOOKUP(B38,SSTable,9,0),"")</f>
        <v>7</v>
      </c>
      <c r="K38" s="18" t="n">
        <f aca="false">IF(NOT(B38=""),VLOOKUP(B38,SSTable,10,0),"")</f>
        <v>4</v>
      </c>
      <c r="L38" s="18" t="n">
        <f aca="false">IF(NOT(B38=""),VLOOKUP(B38,SSTable,11,0),"")</f>
        <v>2</v>
      </c>
      <c r="M38" s="18"/>
      <c r="N38" s="18" t="n">
        <f aca="false">IF(NOT(B38=""),VLOOKUP(B38,SSTable,12,0),"")</f>
        <v>21</v>
      </c>
      <c r="O38" s="18" t="n">
        <f aca="false">IF(NOT(B38=""),VLOOKUP(B38,SSTable,13,0),"")</f>
        <v>16</v>
      </c>
      <c r="P38" s="18" t="n">
        <f aca="false">IF(NOT(B38=""),VLOOKUP(B38,SSTable,14,0),"")</f>
        <v>5</v>
      </c>
      <c r="Q38" s="18"/>
      <c r="R38" s="18" t="n">
        <f aca="false">IF(NOT(B38=""),VLOOKUP(B38,SSTable,21,0),"")</f>
        <v>11</v>
      </c>
      <c r="S38" s="18" t="n">
        <f aca="false">IF(NOT(B38=""),VLOOKUP(B38,SSTable,22,0),"")</f>
        <v>1</v>
      </c>
      <c r="T38" s="18" t="n">
        <f aca="false">IF(NOT(B38=""),VLOOKUP(B38,SSTable,23,0),"")</f>
        <v>10</v>
      </c>
      <c r="U38" s="18"/>
      <c r="V38" s="18" t="n">
        <f aca="false">IF(NOT(B38=""),VLOOKUP(B38,SSTable,30,0),"")</f>
        <v>10</v>
      </c>
      <c r="W38" s="18" t="n">
        <f aca="false">IF(NOT(B38=""),VLOOKUP(B38,SSTable,31,0),"")</f>
        <v>15</v>
      </c>
      <c r="X38" s="18" t="n">
        <f aca="false">IF(NOT(B38=""),VLOOKUP(B38,SSTable,32,0),"")</f>
        <v>-5</v>
      </c>
    </row>
    <row r="39" customFormat="false" ht="12.85" hidden="false" customHeight="false" outlineLevel="0" collapsed="false">
      <c r="B39" s="18" t="n">
        <f aca="false">IF(B38&lt;(ECNumberTeams+WCNumberTeams),B38+1,"")</f>
        <v>4</v>
      </c>
      <c r="C39" s="25" t="str">
        <f aca="false">IF(NOT(B39=""),VLOOKUP(B39,SSTable,2,0),"")</f>
        <v>Colorado</v>
      </c>
      <c r="D39" s="25"/>
      <c r="E39" s="18" t="n">
        <f aca="false">IF(NOT(B39=""),VLOOKUP(B39,SSTable,4,0),"")</f>
        <v>22</v>
      </c>
      <c r="F39" s="18"/>
      <c r="G39" s="18" t="n">
        <f aca="false">IF(NOT(B39=""),VLOOKUP(B39,SSTable,6,0),"")</f>
        <v>14</v>
      </c>
      <c r="H39" s="26" t="n">
        <f aca="false">IF(NOT(B39=""),VLOOKUP(B39,SSTable,7,0),"")</f>
        <v>1.57142857142857</v>
      </c>
      <c r="I39" s="18"/>
      <c r="J39" s="18" t="n">
        <f aca="false">IF(NOT(B39=""),VLOOKUP(B39,SSTable,9,0),"")</f>
        <v>6</v>
      </c>
      <c r="K39" s="18" t="n">
        <f aca="false">IF(NOT(B39=""),VLOOKUP(B39,SSTable,10,0),"")</f>
        <v>4</v>
      </c>
      <c r="L39" s="18" t="n">
        <f aca="false">IF(NOT(B39=""),VLOOKUP(B39,SSTable,11,0),"")</f>
        <v>4</v>
      </c>
      <c r="M39" s="18"/>
      <c r="N39" s="18" t="n">
        <f aca="false">IF(NOT(B39=""),VLOOKUP(B39,SSTable,12,0),"")</f>
        <v>19</v>
      </c>
      <c r="O39" s="18" t="n">
        <f aca="false">IF(NOT(B39=""),VLOOKUP(B39,SSTable,13,0),"")</f>
        <v>15</v>
      </c>
      <c r="P39" s="18" t="n">
        <f aca="false">IF(NOT(B39=""),VLOOKUP(B39,SSTable,14,0),"")</f>
        <v>4</v>
      </c>
      <c r="Q39" s="18"/>
      <c r="R39" s="18" t="n">
        <f aca="false">IF(NOT(B39=""),VLOOKUP(B39,SSTable,21,0),"")</f>
        <v>13</v>
      </c>
      <c r="S39" s="18" t="n">
        <f aca="false">IF(NOT(B39=""),VLOOKUP(B39,SSTable,22,0),"")</f>
        <v>7</v>
      </c>
      <c r="T39" s="18" t="n">
        <f aca="false">IF(NOT(B39=""),VLOOKUP(B39,SSTable,23,0),"")</f>
        <v>6</v>
      </c>
      <c r="U39" s="18"/>
      <c r="V39" s="18" t="n">
        <f aca="false">IF(NOT(B39=""),VLOOKUP(B39,SSTable,30,0),"")</f>
        <v>6</v>
      </c>
      <c r="W39" s="18" t="n">
        <f aca="false">IF(NOT(B39=""),VLOOKUP(B39,SSTable,31,0),"")</f>
        <v>8</v>
      </c>
      <c r="X39" s="18" t="n">
        <f aca="false">IF(NOT(B39=""),VLOOKUP(B39,SSTable,32,0),"")</f>
        <v>-2</v>
      </c>
    </row>
    <row r="40" customFormat="false" ht="12.85" hidden="false" customHeight="false" outlineLevel="0" collapsed="false">
      <c r="B40" s="18" t="n">
        <f aca="false">IF(B39&lt;(ECNumberTeams+WCNumberTeams),B39+1,"")</f>
        <v>5</v>
      </c>
      <c r="C40" s="25" t="str">
        <f aca="false">IF(NOT(B40=""),VLOOKUP(B40,SSTable,2,0),"")</f>
        <v>D.C. United</v>
      </c>
      <c r="D40" s="25"/>
      <c r="E40" s="18" t="n">
        <f aca="false">IF(NOT(B40=""),VLOOKUP(B40,SSTable,4,0),"")</f>
        <v>21</v>
      </c>
      <c r="F40" s="18"/>
      <c r="G40" s="18" t="n">
        <f aca="false">IF(NOT(B40=""),VLOOKUP(B40,SSTable,6,0),"")</f>
        <v>13</v>
      </c>
      <c r="H40" s="26" t="n">
        <f aca="false">IF(NOT(B40=""),VLOOKUP(B40,SSTable,7,0),"")</f>
        <v>1.61538461538462</v>
      </c>
      <c r="I40" s="18"/>
      <c r="J40" s="18" t="n">
        <f aca="false">IF(NOT(B40=""),VLOOKUP(B40,SSTable,9,0),"")</f>
        <v>6</v>
      </c>
      <c r="K40" s="18" t="n">
        <f aca="false">IF(NOT(B40=""),VLOOKUP(B40,SSTable,10,0),"")</f>
        <v>4</v>
      </c>
      <c r="L40" s="18" t="n">
        <f aca="false">IF(NOT(B40=""),VLOOKUP(B40,SSTable,11,0),"")</f>
        <v>3</v>
      </c>
      <c r="M40" s="18"/>
      <c r="N40" s="18" t="n">
        <f aca="false">IF(NOT(B40=""),VLOOKUP(B40,SSTable,12,0),"")</f>
        <v>18</v>
      </c>
      <c r="O40" s="18" t="n">
        <f aca="false">IF(NOT(B40=""),VLOOKUP(B40,SSTable,13,0),"")</f>
        <v>14</v>
      </c>
      <c r="P40" s="18" t="n">
        <f aca="false">IF(NOT(B40=""),VLOOKUP(B40,SSTable,14,0),"")</f>
        <v>4</v>
      </c>
      <c r="Q40" s="18"/>
      <c r="R40" s="18" t="n">
        <f aca="false">IF(NOT(B40=""),VLOOKUP(B40,SSTable,21,0),"")</f>
        <v>13</v>
      </c>
      <c r="S40" s="18" t="n">
        <f aca="false">IF(NOT(B40=""),VLOOKUP(B40,SSTable,22,0),"")</f>
        <v>7</v>
      </c>
      <c r="T40" s="18" t="n">
        <f aca="false">IF(NOT(B40=""),VLOOKUP(B40,SSTable,23,0),"")</f>
        <v>6</v>
      </c>
      <c r="U40" s="18"/>
      <c r="V40" s="18" t="n">
        <f aca="false">IF(NOT(B40=""),VLOOKUP(B40,SSTable,30,0),"")</f>
        <v>5</v>
      </c>
      <c r="W40" s="18" t="n">
        <f aca="false">IF(NOT(B40=""),VLOOKUP(B40,SSTable,31,0),"")</f>
        <v>7</v>
      </c>
      <c r="X40" s="18" t="n">
        <f aca="false">IF(NOT(B40=""),VLOOKUP(B40,SSTable,32,0),"")</f>
        <v>-2</v>
      </c>
    </row>
    <row r="41" customFormat="false" ht="12.85" hidden="false" customHeight="false" outlineLevel="0" collapsed="false">
      <c r="B41" s="18" t="n">
        <f aca="false">IF(B40&lt;(ECNumberTeams+WCNumberTeams),B40+1,"")</f>
        <v>6</v>
      </c>
      <c r="C41" s="25" t="str">
        <f aca="false">IF(NOT(B41=""),VLOOKUP(B41,SSTable,2,0),"")</f>
        <v>Vancouver</v>
      </c>
      <c r="D41" s="25"/>
      <c r="E41" s="18" t="n">
        <f aca="false">IF(NOT(B41=""),VLOOKUP(B41,SSTable,4,0),"")</f>
        <v>20</v>
      </c>
      <c r="F41" s="18"/>
      <c r="G41" s="18" t="n">
        <f aca="false">IF(NOT(B41=""),VLOOKUP(B41,SSTable,6,0),"")</f>
        <v>12</v>
      </c>
      <c r="H41" s="26" t="n">
        <f aca="false">IF(NOT(B41=""),VLOOKUP(B41,SSTable,7,0),"")</f>
        <v>1.66666666666667</v>
      </c>
      <c r="I41" s="18"/>
      <c r="J41" s="18" t="n">
        <f aca="false">IF(NOT(B41=""),VLOOKUP(B41,SSTable,9,0),"")</f>
        <v>5</v>
      </c>
      <c r="K41" s="18" t="n">
        <f aca="false">IF(NOT(B41=""),VLOOKUP(B41,SSTable,10,0),"")</f>
        <v>2</v>
      </c>
      <c r="L41" s="18" t="n">
        <f aca="false">IF(NOT(B41=""),VLOOKUP(B41,SSTable,11,0),"")</f>
        <v>5</v>
      </c>
      <c r="M41" s="18"/>
      <c r="N41" s="18" t="n">
        <f aca="false">IF(NOT(B41=""),VLOOKUP(B41,SSTable,12,0),"")</f>
        <v>22</v>
      </c>
      <c r="O41" s="18" t="n">
        <f aca="false">IF(NOT(B41=""),VLOOKUP(B41,SSTable,13,0),"")</f>
        <v>17</v>
      </c>
      <c r="P41" s="18" t="n">
        <f aca="false">IF(NOT(B41=""),VLOOKUP(B41,SSTable,14,0),"")</f>
        <v>5</v>
      </c>
      <c r="Q41" s="18"/>
      <c r="R41" s="18" t="n">
        <f aca="false">IF(NOT(B41=""),VLOOKUP(B41,SSTable,21,0),"")</f>
        <v>14</v>
      </c>
      <c r="S41" s="18" t="n">
        <f aca="false">IF(NOT(B41=""),VLOOKUP(B41,SSTable,22,0),"")</f>
        <v>10</v>
      </c>
      <c r="T41" s="18" t="n">
        <f aca="false">IF(NOT(B41=""),VLOOKUP(B41,SSTable,23,0),"")</f>
        <v>4</v>
      </c>
      <c r="U41" s="18"/>
      <c r="V41" s="18" t="n">
        <f aca="false">IF(NOT(B41=""),VLOOKUP(B41,SSTable,30,0),"")</f>
        <v>8</v>
      </c>
      <c r="W41" s="18" t="n">
        <f aca="false">IF(NOT(B41=""),VLOOKUP(B41,SSTable,31,0),"")</f>
        <v>7</v>
      </c>
      <c r="X41" s="18" t="n">
        <f aca="false">IF(NOT(B41=""),VLOOKUP(B41,SSTable,32,0),"")</f>
        <v>1</v>
      </c>
      <c r="AB41" s="12"/>
      <c r="AC41" s="34"/>
      <c r="AD41" s="35"/>
      <c r="AE41" s="9"/>
      <c r="AF41" s="12"/>
      <c r="AG41" s="12"/>
      <c r="AH41" s="12"/>
    </row>
    <row r="42" customFormat="false" ht="13.4" hidden="false" customHeight="false" outlineLevel="0" collapsed="false">
      <c r="B42" s="18" t="n">
        <f aca="false">IF(B41&lt;(ECNumberTeams+WCNumberTeams),B41+1,"")</f>
        <v>7</v>
      </c>
      <c r="C42" s="25" t="str">
        <f aca="false">IF(NOT(B42=""),VLOOKUP(B42,SSTable,2,0),"")</f>
        <v>Sporting KC</v>
      </c>
      <c r="D42" s="25"/>
      <c r="E42" s="18" t="n">
        <f aca="false">IF(NOT(B42=""),VLOOKUP(B42,SSTable,4,0),"")</f>
        <v>19</v>
      </c>
      <c r="F42" s="18"/>
      <c r="G42" s="18" t="n">
        <f aca="false">IF(NOT(B42=""),VLOOKUP(B42,SSTable,6,0),"")</f>
        <v>14</v>
      </c>
      <c r="H42" s="26" t="n">
        <f aca="false">IF(NOT(B42=""),VLOOKUP(B42,SSTable,7,0),"")</f>
        <v>1.35714285714286</v>
      </c>
      <c r="I42" s="18"/>
      <c r="J42" s="18" t="n">
        <f aca="false">IF(NOT(B42=""),VLOOKUP(B42,SSTable,9,0),"")</f>
        <v>5</v>
      </c>
      <c r="K42" s="18" t="n">
        <f aca="false">IF(NOT(B42=""),VLOOKUP(B42,SSTable,10,0),"")</f>
        <v>5</v>
      </c>
      <c r="L42" s="18" t="n">
        <f aca="false">IF(NOT(B42=""),VLOOKUP(B42,SSTable,11,0),"")</f>
        <v>4</v>
      </c>
      <c r="M42" s="18"/>
      <c r="N42" s="18" t="n">
        <f aca="false">IF(NOT(B42=""),VLOOKUP(B42,SSTable,12,0),"")</f>
        <v>19</v>
      </c>
      <c r="O42" s="18" t="n">
        <f aca="false">IF(NOT(B42=""),VLOOKUP(B42,SSTable,13,0),"")</f>
        <v>14</v>
      </c>
      <c r="P42" s="18" t="n">
        <f aca="false">IF(NOT(B42=""),VLOOKUP(B42,SSTable,14,0),"")</f>
        <v>5</v>
      </c>
      <c r="Q42" s="18"/>
      <c r="R42" s="18" t="n">
        <f aca="false">IF(NOT(B42=""),VLOOKUP(B42,SSTable,21,0),"")</f>
        <v>12</v>
      </c>
      <c r="S42" s="18" t="n">
        <f aca="false">IF(NOT(B42=""),VLOOKUP(B42,SSTable,22,0),"")</f>
        <v>6</v>
      </c>
      <c r="T42" s="18" t="n">
        <f aca="false">IF(NOT(B42=""),VLOOKUP(B42,SSTable,23,0),"")</f>
        <v>6</v>
      </c>
      <c r="U42" s="18"/>
      <c r="V42" s="18" t="n">
        <f aca="false">IF(NOT(B42=""),VLOOKUP(B42,SSTable,30,0),"")</f>
        <v>7</v>
      </c>
      <c r="W42" s="18" t="n">
        <f aca="false">IF(NOT(B42=""),VLOOKUP(B42,SSTable,31,0),"")</f>
        <v>8</v>
      </c>
      <c r="X42" s="18" t="n">
        <f aca="false">IF(NOT(B42=""),VLOOKUP(B42,SSTable,32,0),"")</f>
        <v>-1</v>
      </c>
      <c r="AB42" s="12"/>
      <c r="AC42" s="34"/>
      <c r="AD42" s="36" t="s">
        <v>37</v>
      </c>
      <c r="AE42" s="9" t="str">
        <f aca="false">IF(NOT(AT37=""),AT37,"MLS CUP WINNER")</f>
        <v>MLS CUP WINNER</v>
      </c>
      <c r="AF42" s="12"/>
      <c r="AG42" s="12"/>
      <c r="AH42" s="12"/>
    </row>
    <row r="43" customFormat="false" ht="12.85" hidden="false" customHeight="false" outlineLevel="0" collapsed="false">
      <c r="B43" s="18" t="n">
        <f aca="false">IF(B42&lt;(ECNumberTeams+WCNumberTeams),B42+1,"")</f>
        <v>8</v>
      </c>
      <c r="C43" s="25" t="str">
        <f aca="false">IF(NOT(B43=""),VLOOKUP(B43,SSTable,2,0),"")</f>
        <v>FC Dallas</v>
      </c>
      <c r="D43" s="25"/>
      <c r="E43" s="18" t="n">
        <f aca="false">IF(NOT(B43=""),VLOOKUP(B43,SSTable,4,0),"")</f>
        <v>18</v>
      </c>
      <c r="F43" s="18"/>
      <c r="G43" s="18" t="n">
        <f aca="false">IF(NOT(B43=""),VLOOKUP(B43,SSTable,6,0),"")</f>
        <v>15</v>
      </c>
      <c r="H43" s="26" t="n">
        <f aca="false">IF(NOT(B43=""),VLOOKUP(B43,SSTable,7,0),"")</f>
        <v>1.2</v>
      </c>
      <c r="I43" s="18"/>
      <c r="J43" s="18" t="n">
        <f aca="false">IF(NOT(B43=""),VLOOKUP(B43,SSTable,9,0),"")</f>
        <v>5</v>
      </c>
      <c r="K43" s="18" t="n">
        <f aca="false">IF(NOT(B43=""),VLOOKUP(B43,SSTable,10,0),"")</f>
        <v>7</v>
      </c>
      <c r="L43" s="18" t="n">
        <f aca="false">IF(NOT(B43=""),VLOOKUP(B43,SSTable,11,0),"")</f>
        <v>3</v>
      </c>
      <c r="M43" s="18"/>
      <c r="N43" s="18" t="n">
        <f aca="false">IF(NOT(B43=""),VLOOKUP(B43,SSTable,12,0),"")</f>
        <v>23</v>
      </c>
      <c r="O43" s="18" t="n">
        <f aca="false">IF(NOT(B43=""),VLOOKUP(B43,SSTable,13,0),"")</f>
        <v>24</v>
      </c>
      <c r="P43" s="18" t="n">
        <f aca="false">IF(NOT(B43=""),VLOOKUP(B43,SSTable,14,0),"")</f>
        <v>-1</v>
      </c>
      <c r="Q43" s="18"/>
      <c r="R43" s="18" t="n">
        <f aca="false">IF(NOT(B43=""),VLOOKUP(B43,SSTable,21,0),"")</f>
        <v>14</v>
      </c>
      <c r="S43" s="18" t="n">
        <f aca="false">IF(NOT(B43=""),VLOOKUP(B43,SSTable,22,0),"")</f>
        <v>12</v>
      </c>
      <c r="T43" s="18" t="n">
        <f aca="false">IF(NOT(B43=""),VLOOKUP(B43,SSTable,23,0),"")</f>
        <v>2</v>
      </c>
      <c r="U43" s="18"/>
      <c r="V43" s="18" t="n">
        <f aca="false">IF(NOT(B43=""),VLOOKUP(B43,SSTable,30,0),"")</f>
        <v>9</v>
      </c>
      <c r="W43" s="18" t="n">
        <f aca="false">IF(NOT(B43=""),VLOOKUP(B43,SSTable,31,0),"")</f>
        <v>12</v>
      </c>
      <c r="X43" s="18" t="n">
        <f aca="false">IF(NOT(B43=""),VLOOKUP(B43,SSTable,32,0),"")</f>
        <v>-3</v>
      </c>
      <c r="AB43" s="12"/>
      <c r="AC43" s="34"/>
      <c r="AD43" s="12"/>
      <c r="AE43" s="12"/>
      <c r="AF43" s="12"/>
      <c r="AG43" s="12"/>
      <c r="AH43" s="12"/>
    </row>
    <row r="44" customFormat="false" ht="12.85" hidden="false" customHeight="false" outlineLevel="0" collapsed="false">
      <c r="B44" s="18" t="n">
        <f aca="false">IF(B43&lt;(ECNumberTeams+WCNumberTeams),B43+1,"")</f>
        <v>9</v>
      </c>
      <c r="C44" s="25" t="str">
        <f aca="false">IF(NOT(B44=""),VLOOKUP(B44,SSTable,2,0),"")</f>
        <v>Houston</v>
      </c>
      <c r="D44" s="25"/>
      <c r="E44" s="18" t="n">
        <f aca="false">IF(NOT(B44=""),VLOOKUP(B44,SSTable,4,0),"")</f>
        <v>17</v>
      </c>
      <c r="F44" s="18"/>
      <c r="G44" s="18" t="n">
        <f aca="false">IF(NOT(B44=""),VLOOKUP(B44,SSTable,6,0),"")</f>
        <v>15</v>
      </c>
      <c r="H44" s="26" t="n">
        <f aca="false">IF(NOT(B44=""),VLOOKUP(B44,SSTable,7,0),"")</f>
        <v>1.13333333333333</v>
      </c>
      <c r="I44" s="18"/>
      <c r="J44" s="18" t="n">
        <f aca="false">IF(NOT(B44=""),VLOOKUP(B44,SSTable,9,0),"")</f>
        <v>5</v>
      </c>
      <c r="K44" s="18" t="n">
        <f aca="false">IF(NOT(B44=""),VLOOKUP(B44,SSTable,10,0),"")</f>
        <v>8</v>
      </c>
      <c r="L44" s="18" t="n">
        <f aca="false">IF(NOT(B44=""),VLOOKUP(B44,SSTable,11,0),"")</f>
        <v>2</v>
      </c>
      <c r="M44" s="18"/>
      <c r="N44" s="18" t="n">
        <f aca="false">IF(NOT(B44=""),VLOOKUP(B44,SSTable,12,0),"")</f>
        <v>16</v>
      </c>
      <c r="O44" s="18" t="n">
        <f aca="false">IF(NOT(B44=""),VLOOKUP(B44,SSTable,13,0),"")</f>
        <v>27</v>
      </c>
      <c r="P44" s="18" t="n">
        <f aca="false">IF(NOT(B44=""),VLOOKUP(B44,SSTable,14,0),"")</f>
        <v>-11</v>
      </c>
      <c r="Q44" s="18"/>
      <c r="R44" s="18" t="n">
        <f aca="false">IF(NOT(B44=""),VLOOKUP(B44,SSTable,21,0),"")</f>
        <v>11</v>
      </c>
      <c r="S44" s="18" t="n">
        <f aca="false">IF(NOT(B44=""),VLOOKUP(B44,SSTable,22,0),"")</f>
        <v>10</v>
      </c>
      <c r="T44" s="18" t="n">
        <f aca="false">IF(NOT(B44=""),VLOOKUP(B44,SSTable,23,0),"")</f>
        <v>1</v>
      </c>
      <c r="U44" s="18"/>
      <c r="V44" s="18" t="n">
        <f aca="false">IF(NOT(B44=""),VLOOKUP(B44,SSTable,30,0),"")</f>
        <v>5</v>
      </c>
      <c r="W44" s="18" t="n">
        <f aca="false">IF(NOT(B44=""),VLOOKUP(B44,SSTable,31,0),"")</f>
        <v>17</v>
      </c>
      <c r="X44" s="18" t="n">
        <f aca="false">IF(NOT(B44=""),VLOOKUP(B44,SSTable,32,0),"")</f>
        <v>-12</v>
      </c>
    </row>
    <row r="45" customFormat="false" ht="12.85" hidden="false" customHeight="false" outlineLevel="0" collapsed="false">
      <c r="B45" s="18" t="n">
        <f aca="false">IF(B44&lt;(ECNumberTeams+WCNumberTeams),B44+1,"")</f>
        <v>10</v>
      </c>
      <c r="C45" s="25" t="str">
        <f aca="false">IF(NOT(B45=""),VLOOKUP(B45,SSTable,2,0),"")</f>
        <v>Columbus</v>
      </c>
      <c r="D45" s="25"/>
      <c r="E45" s="18" t="n">
        <f aca="false">IF(NOT(B45=""),VLOOKUP(B45,SSTable,4,0),"")</f>
        <v>17</v>
      </c>
      <c r="F45" s="18"/>
      <c r="G45" s="18" t="n">
        <f aca="false">IF(NOT(B45=""),VLOOKUP(B45,SSTable,6,0),"")</f>
        <v>14</v>
      </c>
      <c r="H45" s="26" t="n">
        <f aca="false">IF(NOT(B45=""),VLOOKUP(B45,SSTable,7,0),"")</f>
        <v>1.21428571428571</v>
      </c>
      <c r="I45" s="18"/>
      <c r="J45" s="18" t="n">
        <f aca="false">IF(NOT(B45=""),VLOOKUP(B45,SSTable,9,0),"")</f>
        <v>4</v>
      </c>
      <c r="K45" s="18" t="n">
        <f aca="false">IF(NOT(B45=""),VLOOKUP(B45,SSTable,10,0),"")</f>
        <v>5</v>
      </c>
      <c r="L45" s="18" t="n">
        <f aca="false">IF(NOT(B45=""),VLOOKUP(B45,SSTable,11,0),"")</f>
        <v>5</v>
      </c>
      <c r="M45" s="18"/>
      <c r="N45" s="18" t="n">
        <f aca="false">IF(NOT(B45=""),VLOOKUP(B45,SSTable,12,0),"")</f>
        <v>18</v>
      </c>
      <c r="O45" s="18" t="n">
        <f aca="false">IF(NOT(B45=""),VLOOKUP(B45,SSTable,13,0),"")</f>
        <v>18</v>
      </c>
      <c r="P45" s="18" t="n">
        <f aca="false">IF(NOT(B45=""),VLOOKUP(B45,SSTable,14,0),"")</f>
        <v>0</v>
      </c>
      <c r="Q45" s="18"/>
      <c r="R45" s="18" t="n">
        <f aca="false">IF(NOT(B45=""),VLOOKUP(B45,SSTable,21,0),"")</f>
        <v>7</v>
      </c>
      <c r="S45" s="18" t="n">
        <f aca="false">IF(NOT(B45=""),VLOOKUP(B45,SSTable,22,0),"")</f>
        <v>7</v>
      </c>
      <c r="T45" s="18" t="n">
        <f aca="false">IF(NOT(B45=""),VLOOKUP(B45,SSTable,23,0),"")</f>
        <v>0</v>
      </c>
      <c r="U45" s="18"/>
      <c r="V45" s="18" t="n">
        <f aca="false">IF(NOT(B45=""),VLOOKUP(B45,SSTable,30,0),"")</f>
        <v>11</v>
      </c>
      <c r="W45" s="18" t="n">
        <f aca="false">IF(NOT(B45=""),VLOOKUP(B45,SSTable,31,0),"")</f>
        <v>11</v>
      </c>
      <c r="X45" s="18" t="n">
        <f aca="false">IF(NOT(B45=""),VLOOKUP(B45,SSTable,32,0),"")</f>
        <v>0</v>
      </c>
    </row>
    <row r="46" customFormat="false" ht="12.85" hidden="false" customHeight="false" outlineLevel="0" collapsed="false">
      <c r="B46" s="18" t="n">
        <f aca="false">IF(B45&lt;(ECNumberTeams+WCNumberTeams),B45+1,"")</f>
        <v>11</v>
      </c>
      <c r="C46" s="25" t="str">
        <f aca="false">IF(NOT(B46=""),VLOOKUP(B46,SSTable,2,0),"")</f>
        <v>Toronto FC</v>
      </c>
      <c r="D46" s="25"/>
      <c r="E46" s="18" t="n">
        <f aca="false">IF(NOT(B46=""),VLOOKUP(B46,SSTable,4,0),"")</f>
        <v>16</v>
      </c>
      <c r="F46" s="18"/>
      <c r="G46" s="18" t="n">
        <f aca="false">IF(NOT(B46=""),VLOOKUP(B46,SSTable,6,0),"")</f>
        <v>10</v>
      </c>
      <c r="H46" s="26" t="n">
        <f aca="false">IF(NOT(B46=""),VLOOKUP(B46,SSTable,7,0),"")</f>
        <v>1.6</v>
      </c>
      <c r="I46" s="18"/>
      <c r="J46" s="18" t="n">
        <f aca="false">IF(NOT(B46=""),VLOOKUP(B46,SSTable,9,0),"")</f>
        <v>5</v>
      </c>
      <c r="K46" s="18" t="n">
        <f aca="false">IF(NOT(B46=""),VLOOKUP(B46,SSTable,10,0),"")</f>
        <v>4</v>
      </c>
      <c r="L46" s="18" t="n">
        <f aca="false">IF(NOT(B46=""),VLOOKUP(B46,SSTable,11,0),"")</f>
        <v>1</v>
      </c>
      <c r="M46" s="18"/>
      <c r="N46" s="18" t="n">
        <f aca="false">IF(NOT(B46=""),VLOOKUP(B46,SSTable,12,0),"")</f>
        <v>14</v>
      </c>
      <c r="O46" s="18" t="n">
        <f aca="false">IF(NOT(B46=""),VLOOKUP(B46,SSTable,13,0),"")</f>
        <v>13</v>
      </c>
      <c r="P46" s="18" t="n">
        <f aca="false">IF(NOT(B46=""),VLOOKUP(B46,SSTable,14,0),"")</f>
        <v>1</v>
      </c>
      <c r="Q46" s="18"/>
      <c r="R46" s="18" t="n">
        <f aca="false">IF(NOT(B46=""),VLOOKUP(B46,SSTable,21,0),"")</f>
        <v>7</v>
      </c>
      <c r="S46" s="18" t="n">
        <f aca="false">IF(NOT(B46=""),VLOOKUP(B46,SSTable,22,0),"")</f>
        <v>5</v>
      </c>
      <c r="T46" s="18" t="n">
        <f aca="false">IF(NOT(B46=""),VLOOKUP(B46,SSTable,23,0),"")</f>
        <v>2</v>
      </c>
      <c r="U46" s="18"/>
      <c r="V46" s="18" t="n">
        <f aca="false">IF(NOT(B46=""),VLOOKUP(B46,SSTable,30,0),"")</f>
        <v>7</v>
      </c>
      <c r="W46" s="18" t="n">
        <f aca="false">IF(NOT(B46=""),VLOOKUP(B46,SSTable,31,0),"")</f>
        <v>8</v>
      </c>
      <c r="X46" s="18" t="n">
        <f aca="false">IF(NOT(B46=""),VLOOKUP(B46,SSTable,32,0),"")</f>
        <v>-1</v>
      </c>
    </row>
    <row r="47" customFormat="false" ht="12.85" hidden="false" customHeight="false" outlineLevel="0" collapsed="false">
      <c r="B47" s="18" t="n">
        <f aca="false">IF(B46&lt;(ECNumberTeams+WCNumberTeams),B46+1,"")</f>
        <v>12</v>
      </c>
      <c r="C47" s="25" t="str">
        <f aca="false">IF(NOT(B47=""),VLOOKUP(B47,SSTable,2,0),"")</f>
        <v>LA Galaxy</v>
      </c>
      <c r="D47" s="25"/>
      <c r="E47" s="18" t="n">
        <f aca="false">IF(NOT(B47=""),VLOOKUP(B47,SSTable,4,0),"")</f>
        <v>16</v>
      </c>
      <c r="F47" s="18"/>
      <c r="G47" s="18" t="n">
        <f aca="false">IF(NOT(B47=""),VLOOKUP(B47,SSTable,6,0),"")</f>
        <v>11</v>
      </c>
      <c r="H47" s="26" t="n">
        <f aca="false">IF(NOT(B47=""),VLOOKUP(B47,SSTable,7,0),"")</f>
        <v>1.45454545454545</v>
      </c>
      <c r="I47" s="18"/>
      <c r="J47" s="18" t="n">
        <f aca="false">IF(NOT(B47=""),VLOOKUP(B47,SSTable,9,0),"")</f>
        <v>4</v>
      </c>
      <c r="K47" s="18" t="n">
        <f aca="false">IF(NOT(B47=""),VLOOKUP(B47,SSTable,10,0),"")</f>
        <v>3</v>
      </c>
      <c r="L47" s="18" t="n">
        <f aca="false">IF(NOT(B47=""),VLOOKUP(B47,SSTable,11,0),"")</f>
        <v>4</v>
      </c>
      <c r="M47" s="18"/>
      <c r="N47" s="18" t="n">
        <f aca="false">IF(NOT(B47=""),VLOOKUP(B47,SSTable,12,0),"")</f>
        <v>15</v>
      </c>
      <c r="O47" s="18" t="n">
        <f aca="false">IF(NOT(B47=""),VLOOKUP(B47,SSTable,13,0),"")</f>
        <v>10</v>
      </c>
      <c r="P47" s="18" t="n">
        <f aca="false">IF(NOT(B47=""),VLOOKUP(B47,SSTable,14,0),"")</f>
        <v>5</v>
      </c>
      <c r="Q47" s="18"/>
      <c r="R47" s="18" t="n">
        <f aca="false">IF(NOT(B47=""),VLOOKUP(B47,SSTable,21,0),"")</f>
        <v>7</v>
      </c>
      <c r="S47" s="18" t="n">
        <f aca="false">IF(NOT(B47=""),VLOOKUP(B47,SSTable,22,0),"")</f>
        <v>3</v>
      </c>
      <c r="T47" s="18" t="n">
        <f aca="false">IF(NOT(B47=""),VLOOKUP(B47,SSTable,23,0),"")</f>
        <v>4</v>
      </c>
      <c r="U47" s="18"/>
      <c r="V47" s="18" t="n">
        <f aca="false">IF(NOT(B47=""),VLOOKUP(B47,SSTable,30,0),"")</f>
        <v>8</v>
      </c>
      <c r="W47" s="18" t="n">
        <f aca="false">IF(NOT(B47=""),VLOOKUP(B47,SSTable,31,0),"")</f>
        <v>7</v>
      </c>
      <c r="X47" s="18" t="n">
        <f aca="false">IF(NOT(B47=""),VLOOKUP(B47,SSTable,32,0),"")</f>
        <v>1</v>
      </c>
    </row>
    <row r="48" customFormat="false" ht="12.85" hidden="false" customHeight="false" outlineLevel="0" collapsed="false">
      <c r="B48" s="18" t="n">
        <f aca="false">IF(B47&lt;(ECNumberTeams+WCNumberTeams),B47+1,"")</f>
        <v>13</v>
      </c>
      <c r="C48" s="25" t="str">
        <f aca="false">IF(NOT(B48=""),VLOOKUP(B48,SSTable,2,0),"")</f>
        <v>San Jose</v>
      </c>
      <c r="D48" s="25"/>
      <c r="E48" s="18" t="n">
        <f aca="false">IF(NOT(B48=""),VLOOKUP(B48,SSTable,4,0),"")</f>
        <v>16</v>
      </c>
      <c r="F48" s="18"/>
      <c r="G48" s="18" t="n">
        <f aca="false">IF(NOT(B48=""),VLOOKUP(B48,SSTable,6,0),"")</f>
        <v>12</v>
      </c>
      <c r="H48" s="26" t="n">
        <f aca="false">IF(NOT(B48=""),VLOOKUP(B48,SSTable,7,0),"")</f>
        <v>1.33333333333333</v>
      </c>
      <c r="I48" s="18"/>
      <c r="J48" s="18" t="n">
        <f aca="false">IF(NOT(B48=""),VLOOKUP(B48,SSTable,9,0),"")</f>
        <v>4</v>
      </c>
      <c r="K48" s="18" t="n">
        <f aca="false">IF(NOT(B48=""),VLOOKUP(B48,SSTable,10,0),"")</f>
        <v>4</v>
      </c>
      <c r="L48" s="18" t="n">
        <f aca="false">IF(NOT(B48=""),VLOOKUP(B48,SSTable,11,0),"")</f>
        <v>4</v>
      </c>
      <c r="M48" s="18"/>
      <c r="N48" s="18" t="n">
        <f aca="false">IF(NOT(B48=""),VLOOKUP(B48,SSTable,12,0),"")</f>
        <v>15</v>
      </c>
      <c r="O48" s="18" t="n">
        <f aca="false">IF(NOT(B48=""),VLOOKUP(B48,SSTable,13,0),"")</f>
        <v>13</v>
      </c>
      <c r="P48" s="18" t="n">
        <f aca="false">IF(NOT(B48=""),VLOOKUP(B48,SSTable,14,0),"")</f>
        <v>2</v>
      </c>
      <c r="Q48" s="18"/>
      <c r="R48" s="18" t="n">
        <f aca="false">IF(NOT(B48=""),VLOOKUP(B48,SSTable,21,0),"")</f>
        <v>11</v>
      </c>
      <c r="S48" s="18" t="n">
        <f aca="false">IF(NOT(B48=""),VLOOKUP(B48,SSTable,22,0),"")</f>
        <v>7</v>
      </c>
      <c r="T48" s="18" t="n">
        <f aca="false">IF(NOT(B48=""),VLOOKUP(B48,SSTable,23,0),"")</f>
        <v>4</v>
      </c>
      <c r="U48" s="18"/>
      <c r="V48" s="18" t="n">
        <f aca="false">IF(NOT(B48=""),VLOOKUP(B48,SSTable,30,0),"")</f>
        <v>4</v>
      </c>
      <c r="W48" s="18" t="n">
        <f aca="false">IF(NOT(B48=""),VLOOKUP(B48,SSTable,31,0),"")</f>
        <v>6</v>
      </c>
      <c r="X48" s="18" t="n">
        <f aca="false">IF(NOT(B48=""),VLOOKUP(B48,SSTable,32,0),"")</f>
        <v>-2</v>
      </c>
    </row>
    <row r="49" customFormat="false" ht="12.85" hidden="false" customHeight="false" outlineLevel="0" collapsed="false">
      <c r="B49" s="18" t="n">
        <f aca="false">IF(B48&lt;(ECNumberTeams+WCNumberTeams),B48+1,"")</f>
        <v>14</v>
      </c>
      <c r="C49" s="25" t="str">
        <f aca="false">IF(NOT(B49=""),VLOOKUP(B49,SSTable,2,0),"")</f>
        <v>Portland</v>
      </c>
      <c r="D49" s="25"/>
      <c r="E49" s="18" t="n">
        <f aca="false">IF(NOT(B49=""),VLOOKUP(B49,SSTable,4,0),"")</f>
        <v>16</v>
      </c>
      <c r="F49" s="18"/>
      <c r="G49" s="18" t="n">
        <f aca="false">IF(NOT(B49=""),VLOOKUP(B49,SSTable,6,0),"")</f>
        <v>14</v>
      </c>
      <c r="H49" s="26" t="n">
        <f aca="false">IF(NOT(B49=""),VLOOKUP(B49,SSTable,7,0),"")</f>
        <v>1.14285714285714</v>
      </c>
      <c r="I49" s="18"/>
      <c r="J49" s="18" t="n">
        <f aca="false">IF(NOT(B49=""),VLOOKUP(B49,SSTable,9,0),"")</f>
        <v>3</v>
      </c>
      <c r="K49" s="18" t="n">
        <f aca="false">IF(NOT(B49=""),VLOOKUP(B49,SSTable,10,0),"")</f>
        <v>4</v>
      </c>
      <c r="L49" s="18" t="n">
        <f aca="false">IF(NOT(B49=""),VLOOKUP(B49,SSTable,11,0),"")</f>
        <v>7</v>
      </c>
      <c r="M49" s="18"/>
      <c r="N49" s="18" t="n">
        <f aca="false">IF(NOT(B49=""),VLOOKUP(B49,SSTable,12,0),"")</f>
        <v>23</v>
      </c>
      <c r="O49" s="18" t="n">
        <f aca="false">IF(NOT(B49=""),VLOOKUP(B49,SSTable,13,0),"")</f>
        <v>24</v>
      </c>
      <c r="P49" s="18" t="n">
        <f aca="false">IF(NOT(B49=""),VLOOKUP(B49,SSTable,14,0),"")</f>
        <v>-1</v>
      </c>
      <c r="Q49" s="18"/>
      <c r="R49" s="18" t="n">
        <f aca="false">IF(NOT(B49=""),VLOOKUP(B49,SSTable,21,0),"")</f>
        <v>17</v>
      </c>
      <c r="S49" s="18" t="n">
        <f aca="false">IF(NOT(B49=""),VLOOKUP(B49,SSTable,22,0),"")</f>
        <v>17</v>
      </c>
      <c r="T49" s="18" t="n">
        <f aca="false">IF(NOT(B49=""),VLOOKUP(B49,SSTable,23,0),"")</f>
        <v>0</v>
      </c>
      <c r="U49" s="18"/>
      <c r="V49" s="18" t="n">
        <f aca="false">IF(NOT(B49=""),VLOOKUP(B49,SSTable,30,0),"")</f>
        <v>6</v>
      </c>
      <c r="W49" s="18" t="n">
        <f aca="false">IF(NOT(B49=""),VLOOKUP(B49,SSTable,31,0),"")</f>
        <v>7</v>
      </c>
      <c r="X49" s="18" t="n">
        <f aca="false">IF(NOT(B49=""),VLOOKUP(B49,SSTable,32,0),"")</f>
        <v>-1</v>
      </c>
    </row>
    <row r="50" customFormat="false" ht="12.85" hidden="false" customHeight="false" outlineLevel="0" collapsed="false">
      <c r="B50" s="18" t="n">
        <f aca="false">IF(B49&lt;(ECNumberTeams+WCNumberTeams),B49+1,"")</f>
        <v>15</v>
      </c>
      <c r="C50" s="25" t="str">
        <f aca="false">IF(NOT(B50=""),VLOOKUP(B50,SSTable,2,0),"")</f>
        <v>New York</v>
      </c>
      <c r="D50" s="25"/>
      <c r="E50" s="18" t="n">
        <f aca="false">IF(NOT(B50=""),VLOOKUP(B50,SSTable,4,0),"")</f>
        <v>15</v>
      </c>
      <c r="F50" s="18"/>
      <c r="G50" s="18" t="n">
        <f aca="false">IF(NOT(B50=""),VLOOKUP(B50,SSTable,6,0),"")</f>
        <v>14</v>
      </c>
      <c r="H50" s="26" t="n">
        <f aca="false">IF(NOT(B50=""),VLOOKUP(B50,SSTable,7,0),"")</f>
        <v>1.07142857142857</v>
      </c>
      <c r="I50" s="18"/>
      <c r="J50" s="18" t="n">
        <f aca="false">IF(NOT(B50=""),VLOOKUP(B50,SSTable,9,0),"")</f>
        <v>3</v>
      </c>
      <c r="K50" s="18" t="n">
        <f aca="false">IF(NOT(B50=""),VLOOKUP(B50,SSTable,10,0),"")</f>
        <v>5</v>
      </c>
      <c r="L50" s="18" t="n">
        <f aca="false">IF(NOT(B50=""),VLOOKUP(B50,SSTable,11,0),"")</f>
        <v>6</v>
      </c>
      <c r="M50" s="18"/>
      <c r="N50" s="18" t="n">
        <f aca="false">IF(NOT(B50=""),VLOOKUP(B50,SSTable,12,0),"")</f>
        <v>20</v>
      </c>
      <c r="O50" s="18" t="n">
        <f aca="false">IF(NOT(B50=""),VLOOKUP(B50,SSTable,13,0),"")</f>
        <v>22</v>
      </c>
      <c r="P50" s="18" t="n">
        <f aca="false">IF(NOT(B50=""),VLOOKUP(B50,SSTable,14,0),"")</f>
        <v>-2</v>
      </c>
      <c r="Q50" s="18"/>
      <c r="R50" s="18" t="n">
        <f aca="false">IF(NOT(B50=""),VLOOKUP(B50,SSTable,21,0),"")</f>
        <v>13</v>
      </c>
      <c r="S50" s="18" t="n">
        <f aca="false">IF(NOT(B50=""),VLOOKUP(B50,SSTable,22,0),"")</f>
        <v>10</v>
      </c>
      <c r="T50" s="18" t="n">
        <f aca="false">IF(NOT(B50=""),VLOOKUP(B50,SSTable,23,0),"")</f>
        <v>3</v>
      </c>
      <c r="U50" s="18"/>
      <c r="V50" s="18" t="n">
        <f aca="false">IF(NOT(B50=""),VLOOKUP(B50,SSTable,30,0),"")</f>
        <v>7</v>
      </c>
      <c r="W50" s="18" t="n">
        <f aca="false">IF(NOT(B50=""),VLOOKUP(B50,SSTable,31,0),"")</f>
        <v>12</v>
      </c>
      <c r="X50" s="18" t="n">
        <f aca="false">IF(NOT(B50=""),VLOOKUP(B50,SSTable,32,0),"")</f>
        <v>-5</v>
      </c>
    </row>
    <row r="51" customFormat="false" ht="12.85" hidden="false" customHeight="false" outlineLevel="0" collapsed="false">
      <c r="B51" s="18" t="n">
        <f aca="false">IF(B50&lt;(ECNumberTeams+WCNumberTeams),B50+1,"")</f>
        <v>16</v>
      </c>
      <c r="C51" s="25" t="str">
        <f aca="false">IF(NOT(B51=""),VLOOKUP(B51,SSTable,2,0),"")</f>
        <v>Philadelphia</v>
      </c>
      <c r="D51" s="25"/>
      <c r="E51" s="18" t="n">
        <f aca="false">IF(NOT(B51=""),VLOOKUP(B51,SSTable,4,0),"")</f>
        <v>14</v>
      </c>
      <c r="F51" s="18"/>
      <c r="G51" s="18" t="n">
        <f aca="false">IF(NOT(B51=""),VLOOKUP(B51,SSTable,6,0),"")</f>
        <v>15</v>
      </c>
      <c r="H51" s="26" t="n">
        <f aca="false">IF(NOT(B51=""),VLOOKUP(B51,SSTable,7,0),"")</f>
        <v>0.933333333333333</v>
      </c>
      <c r="I51" s="18"/>
      <c r="J51" s="18" t="n">
        <f aca="false">IF(NOT(B51=""),VLOOKUP(B51,SSTable,9,0),"")</f>
        <v>3</v>
      </c>
      <c r="K51" s="18" t="n">
        <f aca="false">IF(NOT(B51=""),VLOOKUP(B51,SSTable,10,0),"")</f>
        <v>7</v>
      </c>
      <c r="L51" s="18" t="n">
        <f aca="false">IF(NOT(B51=""),VLOOKUP(B51,SSTable,11,0),"")</f>
        <v>5</v>
      </c>
      <c r="M51" s="18"/>
      <c r="N51" s="18" t="n">
        <f aca="false">IF(NOT(B51=""),VLOOKUP(B51,SSTable,12,0),"")</f>
        <v>19</v>
      </c>
      <c r="O51" s="18" t="n">
        <f aca="false">IF(NOT(B51=""),VLOOKUP(B51,SSTable,13,0),"")</f>
        <v>24</v>
      </c>
      <c r="P51" s="18" t="n">
        <f aca="false">IF(NOT(B51=""),VLOOKUP(B51,SSTable,14,0),"")</f>
        <v>-5</v>
      </c>
      <c r="Q51" s="18"/>
      <c r="R51" s="18" t="n">
        <f aca="false">IF(NOT(B51=""),VLOOKUP(B51,SSTable,21,0),"")</f>
        <v>7</v>
      </c>
      <c r="S51" s="18" t="n">
        <f aca="false">IF(NOT(B51=""),VLOOKUP(B51,SSTable,22,0),"")</f>
        <v>9</v>
      </c>
      <c r="T51" s="18" t="n">
        <f aca="false">IF(NOT(B51=""),VLOOKUP(B51,SSTable,23,0),"")</f>
        <v>-2</v>
      </c>
      <c r="U51" s="18"/>
      <c r="V51" s="18" t="n">
        <f aca="false">IF(NOT(B51=""),VLOOKUP(B51,SSTable,30,0),"")</f>
        <v>12</v>
      </c>
      <c r="W51" s="18" t="n">
        <f aca="false">IF(NOT(B51=""),VLOOKUP(B51,SSTable,31,0),"")</f>
        <v>15</v>
      </c>
      <c r="X51" s="18" t="n">
        <f aca="false">IF(NOT(B51=""),VLOOKUP(B51,SSTable,32,0),"")</f>
        <v>-3</v>
      </c>
    </row>
    <row r="52" customFormat="false" ht="12.85" hidden="false" customHeight="false" outlineLevel="0" collapsed="false">
      <c r="B52" s="18" t="n">
        <f aca="false">IF(B51&lt;(ECNumberTeams+WCNumberTeams),B51+1,"")</f>
        <v>17</v>
      </c>
      <c r="C52" s="25" t="str">
        <f aca="false">IF(NOT(B52=""),VLOOKUP(B52,SSTable,2,0),"")</f>
        <v>Chicago</v>
      </c>
      <c r="D52" s="25"/>
      <c r="E52" s="18" t="n">
        <f aca="false">IF(NOT(B52=""),VLOOKUP(B52,SSTable,4,0),"")</f>
        <v>14</v>
      </c>
      <c r="F52" s="18"/>
      <c r="G52" s="18" t="n">
        <f aca="false">IF(NOT(B52=""),VLOOKUP(B52,SSTable,6,0),"")</f>
        <v>13</v>
      </c>
      <c r="H52" s="26" t="n">
        <f aca="false">IF(NOT(B52=""),VLOOKUP(B52,SSTable,7,0),"")</f>
        <v>1.07692307692308</v>
      </c>
      <c r="I52" s="18"/>
      <c r="J52" s="18" t="n">
        <f aca="false">IF(NOT(B52=""),VLOOKUP(B52,SSTable,9,0),"")</f>
        <v>2</v>
      </c>
      <c r="K52" s="18" t="n">
        <f aca="false">IF(NOT(B52=""),VLOOKUP(B52,SSTable,10,0),"")</f>
        <v>3</v>
      </c>
      <c r="L52" s="18" t="n">
        <f aca="false">IF(NOT(B52=""),VLOOKUP(B52,SSTable,11,0),"")</f>
        <v>8</v>
      </c>
      <c r="M52" s="18"/>
      <c r="N52" s="18" t="n">
        <f aca="false">IF(NOT(B52=""),VLOOKUP(B52,SSTable,12,0),"")</f>
        <v>20</v>
      </c>
      <c r="O52" s="18" t="n">
        <f aca="false">IF(NOT(B52=""),VLOOKUP(B52,SSTable,13,0),"")</f>
        <v>22</v>
      </c>
      <c r="P52" s="18" t="n">
        <f aca="false">IF(NOT(B52=""),VLOOKUP(B52,SSTable,14,0),"")</f>
        <v>-2</v>
      </c>
      <c r="Q52" s="18"/>
      <c r="R52" s="18" t="n">
        <f aca="false">IF(NOT(B52=""),VLOOKUP(B52,SSTable,21,0),"")</f>
        <v>9</v>
      </c>
      <c r="S52" s="18" t="n">
        <f aca="false">IF(NOT(B52=""),VLOOKUP(B52,SSTable,22,0),"")</f>
        <v>9</v>
      </c>
      <c r="T52" s="18" t="n">
        <f aca="false">IF(NOT(B52=""),VLOOKUP(B52,SSTable,23,0),"")</f>
        <v>0</v>
      </c>
      <c r="U52" s="18"/>
      <c r="V52" s="18" t="n">
        <f aca="false">IF(NOT(B52=""),VLOOKUP(B52,SSTable,30,0),"")</f>
        <v>11</v>
      </c>
      <c r="W52" s="18" t="n">
        <f aca="false">IF(NOT(B52=""),VLOOKUP(B52,SSTable,31,0),"")</f>
        <v>13</v>
      </c>
      <c r="X52" s="18" t="n">
        <f aca="false">IF(NOT(B52=""),VLOOKUP(B52,SSTable,32,0),"")</f>
        <v>-2</v>
      </c>
    </row>
    <row r="53" customFormat="false" ht="12.85" hidden="false" customHeight="false" outlineLevel="0" collapsed="false">
      <c r="B53" s="18" t="n">
        <f aca="false">IF(B52&lt;(ECNumberTeams+WCNumberTeams),B52+1,"")</f>
        <v>18</v>
      </c>
      <c r="C53" s="25" t="str">
        <f aca="false">IF(NOT(B53=""),VLOOKUP(B53,SSTable,2,0),"")</f>
        <v>Montreal</v>
      </c>
      <c r="D53" s="25"/>
      <c r="E53" s="18" t="n">
        <f aca="false">IF(NOT(B53=""),VLOOKUP(B53,SSTable,4,0),"")</f>
        <v>10</v>
      </c>
      <c r="F53" s="18"/>
      <c r="G53" s="18" t="n">
        <f aca="false">IF(NOT(B53=""),VLOOKUP(B53,SSTable,6,0),"")</f>
        <v>12</v>
      </c>
      <c r="H53" s="26" t="n">
        <f aca="false">IF(NOT(B53=""),VLOOKUP(B53,SSTable,7,0),"")</f>
        <v>0.833333333333333</v>
      </c>
      <c r="I53" s="18"/>
      <c r="J53" s="18" t="n">
        <f aca="false">IF(NOT(B53=""),VLOOKUP(B53,SSTable,9,0),"")</f>
        <v>2</v>
      </c>
      <c r="K53" s="18" t="n">
        <f aca="false">IF(NOT(B53=""),VLOOKUP(B53,SSTable,10,0),"")</f>
        <v>6</v>
      </c>
      <c r="L53" s="18" t="n">
        <f aca="false">IF(NOT(B53=""),VLOOKUP(B53,SSTable,11,0),"")</f>
        <v>4</v>
      </c>
      <c r="M53" s="18"/>
      <c r="N53" s="18" t="n">
        <f aca="false">IF(NOT(B53=""),VLOOKUP(B53,SSTable,12,0),"")</f>
        <v>11</v>
      </c>
      <c r="O53" s="18" t="n">
        <f aca="false">IF(NOT(B53=""),VLOOKUP(B53,SSTable,13,0),"")</f>
        <v>22</v>
      </c>
      <c r="P53" s="18" t="n">
        <f aca="false">IF(NOT(B53=""),VLOOKUP(B53,SSTable,14,0),"")</f>
        <v>-11</v>
      </c>
      <c r="Q53" s="18"/>
      <c r="R53" s="18" t="n">
        <f aca="false">IF(NOT(B53=""),VLOOKUP(B53,SSTable,21,0),"")</f>
        <v>6</v>
      </c>
      <c r="S53" s="18" t="n">
        <f aca="false">IF(NOT(B53=""),VLOOKUP(B53,SSTable,22,0),"")</f>
        <v>8</v>
      </c>
      <c r="T53" s="18" t="n">
        <f aca="false">IF(NOT(B53=""),VLOOKUP(B53,SSTable,23,0),"")</f>
        <v>-2</v>
      </c>
      <c r="U53" s="18"/>
      <c r="V53" s="18" t="n">
        <f aca="false">IF(NOT(B53=""),VLOOKUP(B53,SSTable,30,0),"")</f>
        <v>5</v>
      </c>
      <c r="W53" s="18" t="n">
        <f aca="false">IF(NOT(B53=""),VLOOKUP(B53,SSTable,31,0),"")</f>
        <v>14</v>
      </c>
      <c r="X53" s="18" t="n">
        <f aca="false">IF(NOT(B53=""),VLOOKUP(B53,SSTable,32,0),"")</f>
        <v>-9</v>
      </c>
    </row>
    <row r="54" customFormat="false" ht="12.85" hidden="false" customHeight="false" outlineLevel="0" collapsed="false">
      <c r="B54" s="18" t="n">
        <f aca="false">IF(B53&lt;(ECNumberTeams+WCNumberTeams),B53+1,"")</f>
        <v>19</v>
      </c>
      <c r="C54" s="25" t="str">
        <f aca="false">IF(NOT(B54=""),VLOOKUP(B54,SSTable,2,0),"")</f>
        <v>Chivas USA</v>
      </c>
      <c r="D54" s="25"/>
      <c r="E54" s="18" t="n">
        <f aca="false">IF(NOT(B54=""),VLOOKUP(B54,SSTable,4,0),"")</f>
        <v>10</v>
      </c>
      <c r="F54" s="18"/>
      <c r="G54" s="18" t="n">
        <f aca="false">IF(NOT(B54=""),VLOOKUP(B54,SSTable,6,0),"")</f>
        <v>13</v>
      </c>
      <c r="H54" s="26" t="n">
        <f aca="false">IF(NOT(B54=""),VLOOKUP(B54,SSTable,7,0),"")</f>
        <v>0.769230769230769</v>
      </c>
      <c r="I54" s="18"/>
      <c r="J54" s="18" t="n">
        <f aca="false">IF(NOT(B54=""),VLOOKUP(B54,SSTable,9,0),"")</f>
        <v>2</v>
      </c>
      <c r="K54" s="18" t="n">
        <f aca="false">IF(NOT(B54=""),VLOOKUP(B54,SSTable,10,0),"")</f>
        <v>7</v>
      </c>
      <c r="L54" s="18" t="n">
        <f aca="false">IF(NOT(B54=""),VLOOKUP(B54,SSTable,11,0),"")</f>
        <v>4</v>
      </c>
      <c r="M54" s="18"/>
      <c r="N54" s="18" t="n">
        <f aca="false">IF(NOT(B54=""),VLOOKUP(B54,SSTable,12,0),"")</f>
        <v>13</v>
      </c>
      <c r="O54" s="18" t="n">
        <f aca="false">IF(NOT(B54=""),VLOOKUP(B54,SSTable,13,0),"")</f>
        <v>25</v>
      </c>
      <c r="P54" s="18" t="n">
        <f aca="false">IF(NOT(B54=""),VLOOKUP(B54,SSTable,14,0),"")</f>
        <v>-12</v>
      </c>
      <c r="Q54" s="18"/>
      <c r="R54" s="18" t="n">
        <f aca="false">IF(NOT(B54=""),VLOOKUP(B54,SSTable,21,0),"")</f>
        <v>6</v>
      </c>
      <c r="S54" s="18" t="n">
        <f aca="false">IF(NOT(B54=""),VLOOKUP(B54,SSTable,22,0),"")</f>
        <v>17</v>
      </c>
      <c r="T54" s="18" t="n">
        <f aca="false">IF(NOT(B54=""),VLOOKUP(B54,SSTable,23,0),"")</f>
        <v>-11</v>
      </c>
      <c r="U54" s="18"/>
      <c r="V54" s="18" t="n">
        <f aca="false">IF(NOT(B54=""),VLOOKUP(B54,SSTable,30,0),"")</f>
        <v>7</v>
      </c>
      <c r="W54" s="18" t="n">
        <f aca="false">IF(NOT(B54=""),VLOOKUP(B54,SSTable,31,0),"")</f>
        <v>8</v>
      </c>
      <c r="X54" s="18" t="n">
        <f aca="false">IF(NOT(B54=""),VLOOKUP(B54,SSTable,32,0),"")</f>
        <v>-1</v>
      </c>
    </row>
    <row r="55" customFormat="false" ht="12.85" hidden="false" customHeight="false" outlineLevel="0" collapsed="false">
      <c r="B55" s="18" t="str">
        <f aca="false">IF(B54&lt;(ECNumberTeams+WCNumberTeams),B54+1,"")</f>
        <v/>
      </c>
      <c r="C55" s="25" t="str">
        <f aca="false">IF(NOT(B55=""),VLOOKUP(B55,SSTable,2,0),"")</f>
        <v/>
      </c>
      <c r="D55" s="25"/>
      <c r="E55" s="18" t="str">
        <f aca="false">IF(NOT(B55=""),VLOOKUP(B55,SSTable,4,0),"")</f>
        <v/>
      </c>
      <c r="F55" s="18"/>
      <c r="G55" s="18" t="str">
        <f aca="false">IF(NOT(B55=""),VLOOKUP(B55,SSTable,6,0),"")</f>
        <v/>
      </c>
      <c r="H55" s="26" t="str">
        <f aca="false">IF(NOT(B55=""),VLOOKUP(B55,SSTable,7,0),"")</f>
        <v/>
      </c>
      <c r="I55" s="18"/>
      <c r="J55" s="18" t="str">
        <f aca="false">IF(NOT(B55=""),VLOOKUP(B55,SSTable,9,0),"")</f>
        <v/>
      </c>
      <c r="K55" s="18" t="str">
        <f aca="false">IF(NOT(B55=""),VLOOKUP(B55,SSTable,10,0),"")</f>
        <v/>
      </c>
      <c r="L55" s="18" t="str">
        <f aca="false">IF(NOT(B55=""),VLOOKUP(B55,SSTable,11,0),"")</f>
        <v/>
      </c>
      <c r="M55" s="18"/>
      <c r="N55" s="18" t="str">
        <f aca="false">IF(NOT(B55=""),VLOOKUP(B55,SSTable,12,0),"")</f>
        <v/>
      </c>
      <c r="O55" s="18" t="str">
        <f aca="false">IF(NOT(B55=""),VLOOKUP(B55,SSTable,13,0),"")</f>
        <v/>
      </c>
      <c r="P55" s="18" t="str">
        <f aca="false">IF(NOT(B55=""),VLOOKUP(B55,SSTable,14,0),"")</f>
        <v/>
      </c>
      <c r="Q55" s="18"/>
      <c r="R55" s="18" t="str">
        <f aca="false">IF(NOT(B55=""),VLOOKUP(B55,SSTable,21,0),"")</f>
        <v/>
      </c>
      <c r="S55" s="18" t="str">
        <f aca="false">IF(NOT(B55=""),VLOOKUP(B55,SSTable,22,0),"")</f>
        <v/>
      </c>
      <c r="T55" s="18" t="str">
        <f aca="false">IF(NOT(B55=""),VLOOKUP(B55,SSTable,23,0),"")</f>
        <v/>
      </c>
      <c r="U55" s="18"/>
      <c r="V55" s="18" t="str">
        <f aca="false">IF(NOT(B55=""),VLOOKUP(B55,SSTable,30,0),"")</f>
        <v/>
      </c>
      <c r="W55" s="18" t="str">
        <f aca="false">IF(NOT(B55=""),VLOOKUP(B55,SSTable,31,0),"")</f>
        <v/>
      </c>
      <c r="X55" s="18" t="str">
        <f aca="false">IF(NOT(B55=""),VLOOKUP(B55,SSTable,32,0),"")</f>
        <v/>
      </c>
    </row>
    <row r="56" customFormat="false" ht="12.85" hidden="false" customHeight="false" outlineLevel="0" collapsed="false">
      <c r="B56" s="18" t="str">
        <f aca="false">IF(B55&lt;(ECNumberTeams+WCNumberTeams),B55+1,"")</f>
        <v/>
      </c>
      <c r="C56" s="25" t="str">
        <f aca="false">IF(NOT(B56=""),VLOOKUP(B56,SSTable,2,0),"")</f>
        <v/>
      </c>
      <c r="D56" s="25"/>
      <c r="E56" s="18" t="str">
        <f aca="false">IF(NOT(B56=""),VLOOKUP(B56,SSTable,4,0),"")</f>
        <v/>
      </c>
      <c r="F56" s="18"/>
      <c r="G56" s="18" t="str">
        <f aca="false">IF(NOT(B56=""),VLOOKUP(B56,SSTable,6,0),"")</f>
        <v/>
      </c>
      <c r="H56" s="26" t="str">
        <f aca="false">IF(NOT(B56=""),VLOOKUP(B56,SSTable,7,0),"")</f>
        <v/>
      </c>
      <c r="I56" s="18"/>
      <c r="J56" s="18" t="str">
        <f aca="false">IF(NOT(B56=""),VLOOKUP(B56,SSTable,9,0),"")</f>
        <v/>
      </c>
      <c r="K56" s="18" t="str">
        <f aca="false">IF(NOT(B56=""),VLOOKUP(B56,SSTable,10,0),"")</f>
        <v/>
      </c>
      <c r="L56" s="18" t="str">
        <f aca="false">IF(NOT(B56=""),VLOOKUP(B56,SSTable,11,0),"")</f>
        <v/>
      </c>
      <c r="M56" s="18"/>
      <c r="N56" s="18" t="str">
        <f aca="false">IF(NOT(B56=""),VLOOKUP(B56,SSTable,12,0),"")</f>
        <v/>
      </c>
      <c r="O56" s="18" t="str">
        <f aca="false">IF(NOT(B56=""),VLOOKUP(B56,SSTable,13,0),"")</f>
        <v/>
      </c>
      <c r="P56" s="18" t="str">
        <f aca="false">IF(NOT(B56=""),VLOOKUP(B56,SSTable,14,0),"")</f>
        <v/>
      </c>
      <c r="Q56" s="18"/>
      <c r="R56" s="18" t="str">
        <f aca="false">IF(NOT(B56=""),VLOOKUP(B56,SSTable,21,0),"")</f>
        <v/>
      </c>
      <c r="S56" s="18" t="str">
        <f aca="false">IF(NOT(B56=""),VLOOKUP(B56,SSTable,22,0),"")</f>
        <v/>
      </c>
      <c r="T56" s="18" t="str">
        <f aca="false">IF(NOT(B56=""),VLOOKUP(B56,SSTable,23,0),"")</f>
        <v/>
      </c>
      <c r="U56" s="18"/>
      <c r="V56" s="18" t="str">
        <f aca="false">IF(NOT(B56=""),VLOOKUP(B56,SSTable,30,0),"")</f>
        <v/>
      </c>
      <c r="W56" s="18" t="str">
        <f aca="false">IF(NOT(B56=""),VLOOKUP(B56,SSTable,31,0),"")</f>
        <v/>
      </c>
      <c r="X56" s="18" t="str">
        <f aca="false">IF(NOT(B56=""),VLOOKUP(B56,SSTable,32,0),"")</f>
        <v/>
      </c>
    </row>
    <row r="57" customFormat="false" ht="12.85" hidden="false" customHeight="false" outlineLevel="0" collapsed="false">
      <c r="B57" s="18" t="str">
        <f aca="false">IF(B56&lt;(ECNumberTeams+WCNumberTeams),B56+1,"")</f>
        <v/>
      </c>
      <c r="C57" s="25" t="str">
        <f aca="false">IF(NOT(B57=""),VLOOKUP(B57,SSTable,2,0),"")</f>
        <v/>
      </c>
      <c r="D57" s="25"/>
      <c r="E57" s="18" t="str">
        <f aca="false">IF(NOT(B57=""),VLOOKUP(B57,SSTable,4,0),"")</f>
        <v/>
      </c>
      <c r="F57" s="18"/>
      <c r="G57" s="18" t="str">
        <f aca="false">IF(NOT(B57=""),VLOOKUP(B57,SSTable,6,0),"")</f>
        <v/>
      </c>
      <c r="H57" s="26" t="str">
        <f aca="false">IF(NOT(B57=""),VLOOKUP(B57,SSTable,7,0),"")</f>
        <v/>
      </c>
      <c r="I57" s="18"/>
      <c r="J57" s="18" t="str">
        <f aca="false">IF(NOT(B57=""),VLOOKUP(B57,SSTable,9,0),"")</f>
        <v/>
      </c>
      <c r="K57" s="18" t="str">
        <f aca="false">IF(NOT(B57=""),VLOOKUP(B57,SSTable,10,0),"")</f>
        <v/>
      </c>
      <c r="L57" s="18" t="str">
        <f aca="false">IF(NOT(B57=""),VLOOKUP(B57,SSTable,11,0),"")</f>
        <v/>
      </c>
      <c r="M57" s="18"/>
      <c r="N57" s="18" t="str">
        <f aca="false">IF(NOT(B57=""),VLOOKUP(B57,SSTable,12,0),"")</f>
        <v/>
      </c>
      <c r="O57" s="18" t="str">
        <f aca="false">IF(NOT(B57=""),VLOOKUP(B57,SSTable,13,0),"")</f>
        <v/>
      </c>
      <c r="P57" s="18" t="str">
        <f aca="false">IF(NOT(B57=""),VLOOKUP(B57,SSTable,14,0),"")</f>
        <v/>
      </c>
      <c r="Q57" s="18"/>
      <c r="R57" s="18" t="str">
        <f aca="false">IF(NOT(B57=""),VLOOKUP(B57,SSTable,21,0),"")</f>
        <v/>
      </c>
      <c r="S57" s="18" t="str">
        <f aca="false">IF(NOT(B57=""),VLOOKUP(B57,SSTable,22,0),"")</f>
        <v/>
      </c>
      <c r="T57" s="18" t="str">
        <f aca="false">IF(NOT(B57=""),VLOOKUP(B57,SSTable,23,0),"")</f>
        <v/>
      </c>
      <c r="U57" s="18"/>
      <c r="V57" s="18" t="str">
        <f aca="false">IF(NOT(B57=""),VLOOKUP(B57,SSTable,30,0),"")</f>
        <v/>
      </c>
      <c r="W57" s="18" t="str">
        <f aca="false">IF(NOT(B57=""),VLOOKUP(B57,SSTable,31,0),"")</f>
        <v/>
      </c>
      <c r="X57" s="18" t="str">
        <f aca="false">IF(NOT(B57=""),VLOOKUP(B57,SSTable,32,0),"")</f>
        <v/>
      </c>
    </row>
    <row r="58" customFormat="false" ht="12.85" hidden="false" customHeight="false" outlineLevel="0" collapsed="false">
      <c r="B58" s="18" t="str">
        <f aca="false">IF(B57&lt;(ECNumberTeams+WCNumberTeams),B57+1,"")</f>
        <v/>
      </c>
      <c r="C58" s="25" t="str">
        <f aca="false">IF(NOT(B58=""),VLOOKUP(B58,SSTable,2,0),"")</f>
        <v/>
      </c>
      <c r="D58" s="25"/>
      <c r="E58" s="18" t="str">
        <f aca="false">IF(NOT(B58=""),VLOOKUP(B58,SSTable,4,0),"")</f>
        <v/>
      </c>
      <c r="F58" s="18"/>
      <c r="G58" s="18" t="str">
        <f aca="false">IF(NOT(B58=""),VLOOKUP(B58,SSTable,6,0),"")</f>
        <v/>
      </c>
      <c r="H58" s="26" t="str">
        <f aca="false">IF(NOT(B58=""),VLOOKUP(B58,SSTable,7,0),"")</f>
        <v/>
      </c>
      <c r="I58" s="18"/>
      <c r="J58" s="18" t="str">
        <f aca="false">IF(NOT(B58=""),VLOOKUP(B58,SSTable,9,0),"")</f>
        <v/>
      </c>
      <c r="K58" s="18" t="str">
        <f aca="false">IF(NOT(B58=""),VLOOKUP(B58,SSTable,10,0),"")</f>
        <v/>
      </c>
      <c r="L58" s="18" t="str">
        <f aca="false">IF(NOT(B58=""),VLOOKUP(B58,SSTable,11,0),"")</f>
        <v/>
      </c>
      <c r="M58" s="18"/>
      <c r="N58" s="18" t="str">
        <f aca="false">IF(NOT(B58=""),VLOOKUP(B58,SSTable,12,0),"")</f>
        <v/>
      </c>
      <c r="O58" s="18" t="str">
        <f aca="false">IF(NOT(B58=""),VLOOKUP(B58,SSTable,13,0),"")</f>
        <v/>
      </c>
      <c r="P58" s="18" t="str">
        <f aca="false">IF(NOT(B58=""),VLOOKUP(B58,SSTable,14,0),"")</f>
        <v/>
      </c>
      <c r="Q58" s="18"/>
      <c r="R58" s="18" t="str">
        <f aca="false">IF(NOT(B58=""),VLOOKUP(B58,SSTable,21,0),"")</f>
        <v/>
      </c>
      <c r="S58" s="18" t="str">
        <f aca="false">IF(NOT(B58=""),VLOOKUP(B58,SSTable,22,0),"")</f>
        <v/>
      </c>
      <c r="T58" s="18" t="str">
        <f aca="false">IF(NOT(B58=""),VLOOKUP(B58,SSTable,23,0),"")</f>
        <v/>
      </c>
      <c r="U58" s="18"/>
      <c r="V58" s="18" t="str">
        <f aca="false">IF(NOT(B58=""),VLOOKUP(B58,SSTable,30,0),"")</f>
        <v/>
      </c>
      <c r="W58" s="18" t="str">
        <f aca="false">IF(NOT(B58=""),VLOOKUP(B58,SSTable,31,0),"")</f>
        <v/>
      </c>
      <c r="X58" s="18" t="str">
        <f aca="false">IF(NOT(B58=""),VLOOKUP(B58,SSTable,32,0),"")</f>
        <v/>
      </c>
    </row>
    <row r="59" customFormat="false" ht="12.85" hidden="false" customHeight="false" outlineLevel="0" collapsed="false">
      <c r="B59" s="18" t="str">
        <f aca="false">IF(B58&lt;(ECNumberTeams+WCNumberTeams),B58+1,"")</f>
        <v/>
      </c>
      <c r="C59" s="25" t="str">
        <f aca="false">IF(NOT(B59=""),VLOOKUP(B59,SSTable,2,0),"")</f>
        <v/>
      </c>
      <c r="D59" s="25"/>
      <c r="E59" s="18" t="str">
        <f aca="false">IF(NOT(B59=""),VLOOKUP(B59,SSTable,4,0),"")</f>
        <v/>
      </c>
      <c r="F59" s="18"/>
      <c r="G59" s="18" t="str">
        <f aca="false">IF(NOT(B59=""),VLOOKUP(B59,SSTable,6,0),"")</f>
        <v/>
      </c>
      <c r="H59" s="26" t="str">
        <f aca="false">IF(NOT(B59=""),VLOOKUP(B59,SSTable,7,0),"")</f>
        <v/>
      </c>
      <c r="I59" s="18"/>
      <c r="J59" s="18" t="str">
        <f aca="false">IF(NOT(B59=""),VLOOKUP(B59,SSTable,9,0),"")</f>
        <v/>
      </c>
      <c r="K59" s="18" t="str">
        <f aca="false">IF(NOT(B59=""),VLOOKUP(B59,SSTable,10,0),"")</f>
        <v/>
      </c>
      <c r="L59" s="18" t="str">
        <f aca="false">IF(NOT(B59=""),VLOOKUP(B59,SSTable,11,0),"")</f>
        <v/>
      </c>
      <c r="M59" s="18"/>
      <c r="N59" s="18" t="str">
        <f aca="false">IF(NOT(B59=""),VLOOKUP(B59,SSTable,12,0),"")</f>
        <v/>
      </c>
      <c r="O59" s="18" t="str">
        <f aca="false">IF(NOT(B59=""),VLOOKUP(B59,SSTable,13,0),"")</f>
        <v/>
      </c>
      <c r="P59" s="18" t="str">
        <f aca="false">IF(NOT(B59=""),VLOOKUP(B59,SSTable,14,0),"")</f>
        <v/>
      </c>
      <c r="Q59" s="18"/>
      <c r="R59" s="18" t="str">
        <f aca="false">IF(NOT(B59=""),VLOOKUP(B59,SSTable,21,0),"")</f>
        <v/>
      </c>
      <c r="S59" s="18" t="str">
        <f aca="false">IF(NOT(B59=""),VLOOKUP(B59,SSTable,22,0),"")</f>
        <v/>
      </c>
      <c r="T59" s="18" t="str">
        <f aca="false">IF(NOT(B59=""),VLOOKUP(B59,SSTable,23,0),"")</f>
        <v/>
      </c>
      <c r="U59" s="18"/>
      <c r="V59" s="18" t="str">
        <f aca="false">IF(NOT(B59=""),VLOOKUP(B59,SSTable,30,0),"")</f>
        <v/>
      </c>
      <c r="W59" s="18" t="str">
        <f aca="false">IF(NOT(B59=""),VLOOKUP(B59,SSTable,31,0),"")</f>
        <v/>
      </c>
      <c r="X59" s="18" t="str">
        <f aca="false">IF(NOT(B59=""),VLOOKUP(B59,SSTable,32,0),"")</f>
        <v/>
      </c>
    </row>
  </sheetData>
  <conditionalFormatting sqref="AE7 AE10 AE12 AE15 AE22 AE25 AE27 AE30 AE37">
    <cfRule type="expression" priority="2" aboveAverage="0" equalAverage="0" bottom="0" percent="0" rank="0" text="" dxfId="0">
      <formula>AE7=AT7</formula>
    </cfRule>
    <cfRule type="expression" priority="3" aboveAverage="0" equalAverage="0" bottom="0" percent="0" rank="0" text="" dxfId="1">
      <formula>AE7=AU7</formula>
    </cfRule>
  </conditionalFormatting>
  <conditionalFormatting sqref="AE9 AE11 AE14 AE24 AE26 AE29">
    <cfRule type="expression" priority="4" aboveAverage="0" equalAverage="0" bottom="0" percent="0" rank="0" text="" dxfId="0">
      <formula>AE9=AT9</formula>
    </cfRule>
    <cfRule type="expression" priority="5" aboveAverage="0" equalAverage="0" bottom="0" percent="0" rank="0" text="" dxfId="1">
      <formula>AE9=AU9</formula>
    </cfRule>
    <cfRule type="expression" priority="6" aboveAverage="0" equalAverage="0" bottom="0" percent="0" rank="0" text="" dxfId="2">
      <formula>AP9="D"</formula>
    </cfRule>
  </conditionalFormatting>
  <conditionalFormatting sqref="AE42">
    <cfRule type="expression" priority="7" aboveAverage="0" equalAverage="0" bottom="0" percent="0" rank="0" text="" dxfId="3">
      <formula>AE42=AT37</formula>
    </cfRule>
  </conditionalFormatting>
  <conditionalFormatting sqref="AH7 AH10 AH12 AH15 AH22 AH25 AH27 AH30 AH37">
    <cfRule type="expression" priority="8" aboveAverage="0" equalAverage="0" bottom="0" percent="0" rank="0" text="" dxfId="0">
      <formula>AH7=AT7</formula>
    </cfRule>
    <cfRule type="expression" priority="9" aboveAverage="0" equalAverage="0" bottom="0" percent="0" rank="0" text="" dxfId="1">
      <formula>AH7=AU7</formula>
    </cfRule>
  </conditionalFormatting>
  <conditionalFormatting sqref="AH9 AH11 AH14 AH24 AH26 AH29">
    <cfRule type="expression" priority="10" aboveAverage="0" equalAverage="0" bottom="0" percent="0" rank="0" text="" dxfId="0">
      <formula>AH9=AT9</formula>
    </cfRule>
    <cfRule type="expression" priority="11" aboveAverage="0" equalAverage="0" bottom="0" percent="0" rank="0" text="" dxfId="1">
      <formula>AH9=AU9</formula>
    </cfRule>
    <cfRule type="expression" priority="12" aboveAverage="0" equalAverage="0" bottom="0" percent="0" rank="0" text="" dxfId="2">
      <formula>AP9="D"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AMJ326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4" zeroHeight="false" outlineLevelRow="0" outlineLevelCol="0"/>
  <cols>
    <col collapsed="false" customWidth="true" hidden="false" outlineLevel="0" max="1" min="1" style="0" width="1.02"/>
    <col collapsed="false" customWidth="true" hidden="false" outlineLevel="0" max="2" min="2" style="1" width="6.12"/>
    <col collapsed="false" customWidth="true" hidden="false" outlineLevel="0" max="3" min="3" style="2" width="11.22"/>
    <col collapsed="false" customWidth="true" hidden="false" outlineLevel="0" max="4" min="4" style="1" width="12.75"/>
    <col collapsed="false" customWidth="true" hidden="false" outlineLevel="0" max="5" min="5" style="1" width="20.41"/>
    <col collapsed="false" customWidth="true" hidden="false" outlineLevel="0" max="7" min="6" style="1" width="5.1"/>
    <col collapsed="false" customWidth="true" hidden="false" outlineLevel="0" max="8" min="8" style="1" width="20.41"/>
    <col collapsed="false" customWidth="true" hidden="false" outlineLevel="0" max="9" min="9" style="0" width="25.52"/>
    <col collapsed="false" customWidth="true" hidden="false" outlineLevel="0" max="10" min="10" style="0" width="1.02"/>
    <col collapsed="false" customWidth="true" hidden="false" outlineLevel="0" max="11" min="11" style="1" width="5.1"/>
    <col collapsed="false" customWidth="true" hidden="false" outlineLevel="0" max="12" min="12" style="0" width="1.02"/>
    <col collapsed="false" customWidth="true" hidden="false" outlineLevel="0" max="13" min="13" style="1" width="5.1"/>
    <col collapsed="false" customWidth="true" hidden="false" outlineLevel="0" max="14" min="14" style="0" width="20.41"/>
    <col collapsed="false" customWidth="true" hidden="false" outlineLevel="0" max="15" min="15" style="0" width="1.02"/>
    <col collapsed="false" customWidth="true" hidden="false" outlineLevel="0" max="16" min="16" style="1" width="5.1"/>
    <col collapsed="false" customWidth="true" hidden="false" outlineLevel="0" max="17" min="17" style="0" width="1.02"/>
    <col collapsed="false" customWidth="true" hidden="false" outlineLevel="0" max="19" min="18" style="1" width="5.1"/>
    <col collapsed="false" customWidth="true" hidden="false" outlineLevel="0" max="20" min="20" style="0" width="1.02"/>
    <col collapsed="false" customWidth="true" hidden="false" outlineLevel="0" max="26" min="21" style="1" width="5.1"/>
    <col collapsed="false" customWidth="true" hidden="false" outlineLevel="0" max="27" min="27" style="0" width="1.02"/>
    <col collapsed="false" customWidth="true" hidden="false" outlineLevel="0" max="35" min="28" style="1" width="5.1"/>
    <col collapsed="false" customWidth="true" hidden="false" outlineLevel="0" max="36" min="36" style="0" width="1.02"/>
    <col collapsed="false" customWidth="true" hidden="false" outlineLevel="0" max="44" min="37" style="1" width="5.1"/>
    <col collapsed="false" customWidth="true" hidden="false" outlineLevel="0" max="45" min="45" style="0" width="1.02"/>
    <col collapsed="false" customWidth="true" hidden="false" outlineLevel="0" max="46" min="46" style="1" width="7.65"/>
    <col collapsed="false" customWidth="true" hidden="false" outlineLevel="0" max="47" min="47" style="0" width="1.02"/>
    <col collapsed="false" customWidth="true" hidden="false" outlineLevel="0" max="58" min="48" style="1" width="6.12"/>
    <col collapsed="false" customWidth="true" hidden="false" outlineLevel="0" max="59" min="59" style="0" width="1.02"/>
    <col collapsed="false" customWidth="true" hidden="false" outlineLevel="0" max="60" min="60" style="1" width="5.1"/>
    <col collapsed="false" customWidth="true" hidden="false" outlineLevel="0" max="61" min="61" style="0" width="1.02"/>
  </cols>
  <sheetData>
    <row r="1" customFormat="false" ht="5.65" hidden="false" customHeight="true" outlineLevel="0" collapsed="false">
      <c r="B1" s="37"/>
    </row>
    <row r="2" customFormat="false" ht="20.05" hidden="false" customHeight="false" outlineLevel="0" collapsed="false">
      <c r="B2" s="38" t="str">
        <f aca="false">IF(NOT('Teams - Setup'!B2=""),'Teams - Setup'!B2,"")</f>
        <v>MLS Season 2014</v>
      </c>
      <c r="K2" s="39" t="s">
        <v>38</v>
      </c>
      <c r="AV2" s="39" t="s">
        <v>39</v>
      </c>
    </row>
    <row r="3" s="13" customFormat="true" ht="12.85" hidden="false" customHeight="false" outlineLevel="0" collapsed="false">
      <c r="B3" s="7" t="s">
        <v>18</v>
      </c>
      <c r="C3" s="40" t="s">
        <v>19</v>
      </c>
      <c r="D3" s="7" t="s">
        <v>20</v>
      </c>
      <c r="E3" s="7" t="s">
        <v>21</v>
      </c>
      <c r="F3" s="7" t="s">
        <v>22</v>
      </c>
      <c r="G3" s="7" t="s">
        <v>23</v>
      </c>
      <c r="H3" s="7" t="s">
        <v>24</v>
      </c>
      <c r="I3" s="8" t="s">
        <v>40</v>
      </c>
      <c r="K3" s="6" t="s">
        <v>41</v>
      </c>
      <c r="M3" s="17" t="str">
        <f aca="false">IF(NOT('Teams - Setup'!B4=""),'Teams - Setup'!B4,"")</f>
        <v>Eastern Conference</v>
      </c>
      <c r="P3" s="6"/>
      <c r="R3" s="6"/>
      <c r="S3" s="6"/>
      <c r="U3" s="6"/>
      <c r="V3" s="6"/>
      <c r="W3" s="6"/>
      <c r="X3" s="6"/>
      <c r="Y3" s="6"/>
      <c r="Z3" s="6"/>
      <c r="AB3" s="6"/>
      <c r="AC3" s="6"/>
      <c r="AD3" s="6"/>
      <c r="AE3" s="6"/>
      <c r="AF3" s="6"/>
      <c r="AG3" s="6"/>
      <c r="AH3" s="6"/>
      <c r="AI3" s="6"/>
      <c r="AK3" s="6"/>
      <c r="AL3" s="6"/>
      <c r="AM3" s="6"/>
      <c r="AN3" s="6"/>
      <c r="AO3" s="6"/>
      <c r="AP3" s="6"/>
      <c r="AQ3" s="6"/>
      <c r="AR3" s="6"/>
      <c r="AT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H3" s="6"/>
      <c r="AMJ3" s="0"/>
    </row>
    <row r="4" customFormat="false" ht="13.4" hidden="false" customHeight="false" outlineLevel="0" collapsed="false">
      <c r="B4" s="18" t="s">
        <v>42</v>
      </c>
      <c r="C4" s="19" t="s">
        <v>43</v>
      </c>
      <c r="D4" s="18" t="s">
        <v>44</v>
      </c>
      <c r="E4" s="41" t="s">
        <v>45</v>
      </c>
      <c r="F4" s="21" t="n">
        <v>1</v>
      </c>
      <c r="G4" s="21" t="n">
        <v>0</v>
      </c>
      <c r="H4" s="20" t="s">
        <v>46</v>
      </c>
      <c r="I4" s="25" t="s">
        <v>47</v>
      </c>
      <c r="K4" s="1" t="n">
        <f aca="false">IF(AND(NOT(E4=""),NOT(H4="")),IF(AND(NOT(F4=""),NOT(G4="")),1,0),0)</f>
        <v>1</v>
      </c>
      <c r="M4" s="6" t="s">
        <v>1</v>
      </c>
      <c r="N4" s="13" t="s">
        <v>48</v>
      </c>
      <c r="O4" s="13"/>
      <c r="P4" s="6" t="s">
        <v>3</v>
      </c>
      <c r="Q4" s="13"/>
      <c r="R4" s="6" t="s">
        <v>4</v>
      </c>
      <c r="S4" s="6" t="s">
        <v>5</v>
      </c>
      <c r="T4" s="13"/>
      <c r="U4" s="6" t="s">
        <v>6</v>
      </c>
      <c r="V4" s="6" t="s">
        <v>7</v>
      </c>
      <c r="W4" s="6" t="s">
        <v>8</v>
      </c>
      <c r="X4" s="6" t="s">
        <v>9</v>
      </c>
      <c r="Y4" s="6" t="s">
        <v>10</v>
      </c>
      <c r="Z4" s="6" t="s">
        <v>11</v>
      </c>
      <c r="AA4" s="13"/>
      <c r="AB4" s="6" t="s">
        <v>49</v>
      </c>
      <c r="AC4" s="6" t="s">
        <v>50</v>
      </c>
      <c r="AD4" s="6" t="s">
        <v>51</v>
      </c>
      <c r="AE4" s="6" t="s">
        <v>52</v>
      </c>
      <c r="AF4" s="6" t="s">
        <v>53</v>
      </c>
      <c r="AG4" s="6" t="s">
        <v>12</v>
      </c>
      <c r="AH4" s="6" t="s">
        <v>13</v>
      </c>
      <c r="AI4" s="6" t="s">
        <v>14</v>
      </c>
      <c r="AJ4" s="13"/>
      <c r="AK4" s="6" t="s">
        <v>54</v>
      </c>
      <c r="AL4" s="6" t="s">
        <v>55</v>
      </c>
      <c r="AM4" s="6" t="s">
        <v>56</v>
      </c>
      <c r="AN4" s="6" t="s">
        <v>57</v>
      </c>
      <c r="AO4" s="6" t="s">
        <v>58</v>
      </c>
      <c r="AP4" s="6" t="s">
        <v>15</v>
      </c>
      <c r="AQ4" s="6" t="s">
        <v>16</v>
      </c>
      <c r="AR4" s="6" t="s">
        <v>17</v>
      </c>
      <c r="AT4" s="6" t="s">
        <v>59</v>
      </c>
      <c r="AV4" s="6" t="s">
        <v>3</v>
      </c>
      <c r="AW4" s="6" t="s">
        <v>6</v>
      </c>
      <c r="AX4" s="6" t="s">
        <v>11</v>
      </c>
      <c r="AY4" s="6" t="s">
        <v>9</v>
      </c>
      <c r="AZ4" s="6" t="s">
        <v>59</v>
      </c>
      <c r="BA4" s="6" t="s">
        <v>17</v>
      </c>
      <c r="BB4" s="6" t="s">
        <v>15</v>
      </c>
      <c r="BC4" s="6" t="s">
        <v>14</v>
      </c>
      <c r="BD4" s="6" t="s">
        <v>12</v>
      </c>
      <c r="BE4" s="6" t="s">
        <v>60</v>
      </c>
      <c r="BF4" s="6" t="s">
        <v>61</v>
      </c>
      <c r="BH4" s="6" t="s">
        <v>62</v>
      </c>
    </row>
    <row r="5" customFormat="false" ht="13.4" hidden="false" customHeight="false" outlineLevel="0" collapsed="false">
      <c r="B5" s="18" t="s">
        <v>42</v>
      </c>
      <c r="C5" s="19" t="s">
        <v>43</v>
      </c>
      <c r="D5" s="18" t="s">
        <v>63</v>
      </c>
      <c r="E5" s="41" t="s">
        <v>64</v>
      </c>
      <c r="F5" s="21" t="n">
        <v>0</v>
      </c>
      <c r="G5" s="21" t="n">
        <v>3</v>
      </c>
      <c r="H5" s="20" t="s">
        <v>65</v>
      </c>
      <c r="I5" s="25" t="s">
        <v>66</v>
      </c>
      <c r="K5" s="1" t="n">
        <f aca="false">IF(AND(NOT(E5=""),NOT(H5="")),IF(AND(NOT(F5=""),NOT(G5="")),1,0),0)</f>
        <v>1</v>
      </c>
      <c r="M5" s="42" t="n">
        <f aca="false">IF(NOT(N5=""),SUM(AV5:BE5),"")</f>
        <v>9</v>
      </c>
      <c r="N5" s="43" t="str">
        <f aca="false">IF(NOT('Teams - Setup'!B6=""),'Teams - Setup'!B6,"")</f>
        <v>Chicago</v>
      </c>
      <c r="O5" s="43"/>
      <c r="P5" s="44" t="n">
        <f aca="false">IF(NOT(N5=""),AB5+AK5,"")</f>
        <v>14</v>
      </c>
      <c r="Q5" s="43"/>
      <c r="R5" s="44" t="n">
        <f aca="false">IF(NOT(N5=""),AC5+AL5,"")</f>
        <v>13</v>
      </c>
      <c r="S5" s="45" t="n">
        <f aca="false">IF(NOT(N5=""),IF(R5&gt;0,P5/R5,0),"")</f>
        <v>1.07692307692308</v>
      </c>
      <c r="T5" s="43"/>
      <c r="U5" s="44" t="n">
        <f aca="false">IF(NOT(N5=""),AD5+AM5,"")</f>
        <v>2</v>
      </c>
      <c r="V5" s="44" t="n">
        <f aca="false">IF(NOT(N5=""),AE5+AN5,"")</f>
        <v>3</v>
      </c>
      <c r="W5" s="44" t="n">
        <f aca="false">IF(NOT(N5=""),AF5+AO5,"")</f>
        <v>8</v>
      </c>
      <c r="X5" s="44" t="n">
        <f aca="false">IF(NOT(N5=""),AG5+AP5,"")</f>
        <v>20</v>
      </c>
      <c r="Y5" s="44" t="n">
        <f aca="false">IF(NOT(N5=""),AH5+AQ5,"")</f>
        <v>22</v>
      </c>
      <c r="Z5" s="44" t="n">
        <f aca="false">IF(NOT(N5=""),X5-Y5,"")</f>
        <v>-2</v>
      </c>
      <c r="AA5" s="43"/>
      <c r="AB5" s="44" t="n">
        <f aca="false">IF(NOT(N5=""),(AD5*PtsHomeWin)+(AF5*PtsHomeDraw)+(AE5*PtsHomeLoss),"")</f>
        <v>7</v>
      </c>
      <c r="AC5" s="44" t="n">
        <f aca="false">IF(NOT(N5=""),SUMPRODUCT((HomeTeam=N5)*GamePlayed),"")</f>
        <v>6</v>
      </c>
      <c r="AD5" s="44" t="n">
        <f aca="false">IF(NOT(N5=""),SUMPRODUCT((HomeTeam=N5)*(HomeScore&gt;AwayScore)*GamePlayed),"")</f>
        <v>1</v>
      </c>
      <c r="AE5" s="44" t="n">
        <f aca="false">IF(NOT(N5=""),SUMPRODUCT((HomeTeam=N5)*(HomeScore&lt;AwayScore)*GamePlayed),"")</f>
        <v>1</v>
      </c>
      <c r="AF5" s="44" t="n">
        <f aca="false">IF(NOT(N5=""),SUMPRODUCT((HomeTeam=N5)*(HomeScore=AwayScore)*GamePlayed),"")</f>
        <v>4</v>
      </c>
      <c r="AG5" s="44" t="n">
        <f aca="false">IF(NOT(N5=""),SUMPRODUCT((HomeTeam=N5)*HomeScore*GamePlayed),"")</f>
        <v>9</v>
      </c>
      <c r="AH5" s="44" t="n">
        <f aca="false">IF(NOT(N5=""),SUMPRODUCT((HomeTeam=N5)*AwayScore*GamePlayed),"")</f>
        <v>9</v>
      </c>
      <c r="AI5" s="44" t="n">
        <f aca="false">IF(NOT(N5=""),AG5-AH5,"")</f>
        <v>0</v>
      </c>
      <c r="AJ5" s="43"/>
      <c r="AK5" s="44" t="n">
        <f aca="false">IF(NOT(N5=""),(AM5*PtsAwayWin)+(AO5*PtsAwayDraw)+(AN5*PtsAwayLoss),"")</f>
        <v>7</v>
      </c>
      <c r="AL5" s="44" t="n">
        <f aca="false">IF(NOT(N5=""),SUMPRODUCT((AwayTeam=N5)*GamePlayed),"")</f>
        <v>7</v>
      </c>
      <c r="AM5" s="44" t="n">
        <f aca="false">IF(NOT(N5=""),SUMPRODUCT((AwayTeam=N5)*(AwayScore&gt;HomeScore)*GamePlayed),"")</f>
        <v>1</v>
      </c>
      <c r="AN5" s="44" t="n">
        <f aca="false">IF(NOT(N5=""),SUMPRODUCT((AwayTeam=N5)*(AwayScore&lt;HomeScore)*GamePlayed),"")</f>
        <v>2</v>
      </c>
      <c r="AO5" s="44" t="n">
        <f aca="false">IF(NOT(N5=""),SUMPRODUCT((AwayTeam=N5)*(AwayScore=HomeScore)*GamePlayed),"")</f>
        <v>4</v>
      </c>
      <c r="AP5" s="44" t="n">
        <f aca="false">IF(NOT(N5=""),SUMPRODUCT((AwayTeam=N5)*AwayScore*GamePlayed),"")</f>
        <v>11</v>
      </c>
      <c r="AQ5" s="44" t="n">
        <f aca="false">IF(NOT(N5=""),SUMPRODUCT((AwayTeam=N5)*HomeScore*GamePlayed),"")</f>
        <v>13</v>
      </c>
      <c r="AR5" s="44" t="n">
        <f aca="false">IF(NOT(N5=""),AP5-AQ5,"")</f>
        <v>-2</v>
      </c>
      <c r="AS5" s="43"/>
      <c r="AT5" s="44" t="n">
        <f aca="false">IF(NOT(N5=""),IF(NOT('Teams - Setup'!F6=""),'Teams - Setup'!F6,0),"")</f>
        <v>0</v>
      </c>
      <c r="AU5" s="43"/>
      <c r="AV5" s="44" t="n">
        <f aca="false">IF(NOT(N5=""),RANK(P5,P$5:P$16,0),"")</f>
        <v>8</v>
      </c>
      <c r="AW5" s="44" t="n">
        <f aca="false">IF(NOT(N5=""),SUMPRODUCT((P$5:P$16=P5)*(U$5:U$16&gt;U5)),"")</f>
        <v>1</v>
      </c>
      <c r="AX5" s="44" t="n">
        <f aca="false">IF(NOT(N5=""),SUMPRODUCT((P$5:P$16=P5)*(U$5:U$16=U5)*(Z$5:Z$16&gt;Z5)),"")</f>
        <v>0</v>
      </c>
      <c r="AY5" s="44" t="n">
        <f aca="false">IF(NOT(N5=""),SUMPRODUCT((P$5:P$16=P5)*(U$5:U$16=U5)*(Z$5:Z$16=Z5)*(X$5:X$16&gt;X5)),"")</f>
        <v>0</v>
      </c>
      <c r="AZ5" s="44" t="n">
        <f aca="false">IF(NOT(N5=""),SUMPRODUCT((P$5:P$16=P5)*(U$5:U$16=U5)*(Z$5:Z$16=Z5)*(X$5:X$16=X5)*(AT$5:AT$16&lt;AT5)),"")</f>
        <v>0</v>
      </c>
      <c r="BA5" s="44" t="n">
        <f aca="false">IF(NOT(N5=""),SUMPRODUCT((P$5:P$16=P5)*(U$5:U$16=U5)*(Z$5:Z$16=Z5)*(X$5:X$16=X5)*(AT$5:AT$16=AT5)*(AR$5:AR$16&gt;AR5)),"")</f>
        <v>0</v>
      </c>
      <c r="BB5" s="44" t="n">
        <f aca="false">IF(NOT(N5=""),SUMPRODUCT((P$5:P$16=P5)*(U$5:U$16=U5)*(Z$5:Z$16=Z5)*(X$5:X$16=X5)*(AT$5:AT$16=AT5)*(AR$5:AR$16=AR5)*(AP$5:AP$16&gt;AP5)),"")</f>
        <v>0</v>
      </c>
      <c r="BC5" s="44" t="n">
        <f aca="false">IF(NOT(N5=""),SUMPRODUCT((P$5:P$16=P5)*(U$5:U$16=U5)*(Z$5:Z$16=Z5)*(X$5:X$16=X5)*(AT$5:AT$16=AT5)*(AR$5:AR$16=AR5)*(AP$5:AP$16=AP5)*(AI$5:AI$16&gt;AI5)),"")</f>
        <v>0</v>
      </c>
      <c r="BD5" s="44" t="n">
        <f aca="false">IF(NOT(N5=""),SUMPRODUCT((P$5:P$16=P5)*(U$5:U$16=U5)*(Z$5:Z$16=Z5)*(X$5:X$16=X5)*(AT$5:AT$16=AT5)*(AR$5:AR$16=AR5)*(AP$5:AP$16=AP5)*(AI$5:AI$16=AI5)*(AG$5:AG$16&gt;AG5)),"")</f>
        <v>0</v>
      </c>
      <c r="BE5" s="44" t="n">
        <f aca="false">IF(NOT(N5=""),SUMPRODUCT((P$5:P$16=P5)*(U$5:U$16=U5)*(X$5:X$16=X5)*(Z$5:Z$16=Z5)*(AT$5:AT$16=AT5)*(AP$5:AP$16=AP5)*(AR$5:AR$16=AR5)*(AI$5:AI$16=AI5)*(AG$5:AG$16=AG5)*(BF$5:BF$16&gt;BF5)),"")</f>
        <v>0</v>
      </c>
      <c r="BF5" s="44" t="n">
        <f aca="false">IF(NOT(N5=""),IF(NOT('Teams - Setup'!G6=""),'Teams - Setup'!G6,0),"")</f>
        <v>0</v>
      </c>
      <c r="BG5" s="43"/>
      <c r="BH5" s="46" t="n">
        <f aca="false">IF(NOT(N5=""),ROW(N5),"")</f>
        <v>5</v>
      </c>
    </row>
    <row r="6" customFormat="false" ht="13.4" hidden="false" customHeight="false" outlineLevel="0" collapsed="false">
      <c r="B6" s="18" t="s">
        <v>42</v>
      </c>
      <c r="C6" s="19" t="s">
        <v>43</v>
      </c>
      <c r="D6" s="18" t="s">
        <v>67</v>
      </c>
      <c r="E6" s="41" t="s">
        <v>68</v>
      </c>
      <c r="F6" s="21" t="n">
        <v>4</v>
      </c>
      <c r="G6" s="21" t="n">
        <v>1</v>
      </c>
      <c r="H6" s="20" t="s">
        <v>69</v>
      </c>
      <c r="I6" s="25" t="s">
        <v>70</v>
      </c>
      <c r="K6" s="1" t="n">
        <f aca="false">IF(AND(NOT(E6=""),NOT(H6="")),IF(AND(NOT(F6=""),NOT(G6="")),1,0),0)</f>
        <v>1</v>
      </c>
      <c r="M6" s="47" t="n">
        <f aca="false">IF(NOT(N6=""),SUM(AV6:BE6),"")</f>
        <v>5</v>
      </c>
      <c r="N6" s="0" t="str">
        <f aca="false">IF(NOT('Teams - Setup'!B7=""),'Teams - Setup'!B7,"")</f>
        <v>Columbus</v>
      </c>
      <c r="P6" s="1" t="n">
        <f aca="false">IF(NOT(N6=""),AB6+AK6,"")</f>
        <v>17</v>
      </c>
      <c r="R6" s="1" t="n">
        <f aca="false">IF(NOT(N6=""),AC6+AL6,"")</f>
        <v>14</v>
      </c>
      <c r="S6" s="48" t="n">
        <f aca="false">IF(NOT(N6=""),IF(R6&gt;0,P6/R6,0),"")</f>
        <v>1.21428571428571</v>
      </c>
      <c r="U6" s="1" t="n">
        <f aca="false">IF(NOT(N6=""),AD6+AM6,"")</f>
        <v>4</v>
      </c>
      <c r="V6" s="1" t="n">
        <f aca="false">IF(NOT(N6=""),AE6+AN6,"")</f>
        <v>5</v>
      </c>
      <c r="W6" s="1" t="n">
        <f aca="false">IF(NOT(N6=""),AF6+AO6,"")</f>
        <v>5</v>
      </c>
      <c r="X6" s="1" t="n">
        <f aca="false">IF(NOT(N6=""),AG6+AP6,"")</f>
        <v>18</v>
      </c>
      <c r="Y6" s="1" t="n">
        <f aca="false">IF(NOT(N6=""),AH6+AQ6,"")</f>
        <v>18</v>
      </c>
      <c r="Z6" s="1" t="n">
        <f aca="false">IF(NOT(N6=""),X6-Y6,"")</f>
        <v>0</v>
      </c>
      <c r="AB6" s="1" t="n">
        <f aca="false">IF(NOT(N6=""),(AD6*PtsHomeWin)+(AF6*PtsHomeDraw)+(AE6*PtsHomeLoss),"")</f>
        <v>9</v>
      </c>
      <c r="AC6" s="1" t="n">
        <f aca="false">IF(NOT(N6=""),SUMPRODUCT((HomeTeam=N6)*GamePlayed),"")</f>
        <v>7</v>
      </c>
      <c r="AD6" s="1" t="n">
        <f aca="false">IF(NOT(N6=""),SUMPRODUCT((HomeTeam=N6)*(HomeScore&gt;AwayScore)*GamePlayed),"")</f>
        <v>2</v>
      </c>
      <c r="AE6" s="1" t="n">
        <f aca="false">IF(NOT(N6=""),SUMPRODUCT((HomeTeam=N6)*(HomeScore&lt;AwayScore)*GamePlayed),"")</f>
        <v>2</v>
      </c>
      <c r="AF6" s="1" t="n">
        <f aca="false">IF(NOT(N6=""),SUMPRODUCT((HomeTeam=N6)*(HomeScore=AwayScore)*GamePlayed),"")</f>
        <v>3</v>
      </c>
      <c r="AG6" s="1" t="n">
        <f aca="false">IF(NOT(N6=""),SUMPRODUCT((HomeTeam=N6)*HomeScore*GamePlayed),"")</f>
        <v>7</v>
      </c>
      <c r="AH6" s="1" t="n">
        <f aca="false">IF(NOT(N6=""),SUMPRODUCT((HomeTeam=N6)*AwayScore*GamePlayed),"")</f>
        <v>7</v>
      </c>
      <c r="AI6" s="1" t="n">
        <f aca="false">IF(NOT(N6=""),AG6-AH6,"")</f>
        <v>0</v>
      </c>
      <c r="AK6" s="1" t="n">
        <f aca="false">IF(NOT(N6=""),(AM6*PtsAwayWin)+(AO6*PtsAwayDraw)+(AN6*PtsAwayLoss),"")</f>
        <v>8</v>
      </c>
      <c r="AL6" s="1" t="n">
        <f aca="false">IF(NOT(N6=""),SUMPRODUCT((AwayTeam=N6)*GamePlayed),"")</f>
        <v>7</v>
      </c>
      <c r="AM6" s="1" t="n">
        <f aca="false">IF(NOT(N6=""),SUMPRODUCT((AwayTeam=N6)*(AwayScore&gt;HomeScore)*GamePlayed),"")</f>
        <v>2</v>
      </c>
      <c r="AN6" s="1" t="n">
        <f aca="false">IF(NOT(N6=""),SUMPRODUCT((AwayTeam=N6)*(AwayScore&lt;HomeScore)*GamePlayed),"")</f>
        <v>3</v>
      </c>
      <c r="AO6" s="1" t="n">
        <f aca="false">IF(NOT(N6=""),SUMPRODUCT((AwayTeam=N6)*(AwayScore=HomeScore)*GamePlayed),"")</f>
        <v>2</v>
      </c>
      <c r="AP6" s="1" t="n">
        <f aca="false">IF(NOT(N6=""),SUMPRODUCT((AwayTeam=N6)*AwayScore*GamePlayed),"")</f>
        <v>11</v>
      </c>
      <c r="AQ6" s="1" t="n">
        <f aca="false">IF(NOT(N6=""),SUMPRODUCT((AwayTeam=N6)*HomeScore*GamePlayed),"")</f>
        <v>11</v>
      </c>
      <c r="AR6" s="1" t="n">
        <f aca="false">IF(NOT(N6=""),AP6-AQ6,"")</f>
        <v>0</v>
      </c>
      <c r="AT6" s="1" t="n">
        <f aca="false">IF(NOT(N6=""),IF(NOT('Teams - Setup'!F7=""),'Teams - Setup'!F7,0),"")</f>
        <v>0</v>
      </c>
      <c r="AV6" s="1" t="n">
        <f aca="false">IF(NOT(N6=""),RANK(P6,P$5:P$16,0),"")</f>
        <v>4</v>
      </c>
      <c r="AW6" s="1" t="n">
        <f aca="false">IF(NOT(N6=""),SUMPRODUCT((P$5:P$16=P6)*(U$5:U$16&gt;U6)),"")</f>
        <v>1</v>
      </c>
      <c r="AX6" s="1" t="n">
        <f aca="false">IF(NOT(N6=""),SUMPRODUCT((P$5:P$16=P6)*(U$5:U$16=U6)*(Z$5:Z$16&gt;Z6)),"")</f>
        <v>0</v>
      </c>
      <c r="AY6" s="1" t="n">
        <f aca="false">IF(NOT(N6=""),SUMPRODUCT((P$5:P$16=P6)*(U$5:U$16=U6)*(Z$5:Z$16=Z6)*(X$5:X$16&gt;X6)),"")</f>
        <v>0</v>
      </c>
      <c r="AZ6" s="1" t="n">
        <f aca="false">IF(NOT(N6=""),SUMPRODUCT((P$5:P$16=P6)*(U$5:U$16=U6)*(Z$5:Z$16=Z6)*(X$5:X$16=X6)*(AT$5:AT$16&lt;AT6)),"")</f>
        <v>0</v>
      </c>
      <c r="BA6" s="1" t="n">
        <f aca="false">IF(NOT(N6=""),SUMPRODUCT((P$5:P$16=P6)*(U$5:U$16=U6)*(Z$5:Z$16=Z6)*(X$5:X$16=X6)*(AT$5:AT$16=AT6)*(AR$5:AR$16&gt;AR6)),"")</f>
        <v>0</v>
      </c>
      <c r="BB6" s="1" t="n">
        <f aca="false">IF(NOT(N6=""),SUMPRODUCT((P$5:P$16=P6)*(U$5:U$16=U6)*(Z$5:Z$16=Z6)*(X$5:X$16=X6)*(AT$5:AT$16=AT6)*(AR$5:AR$16=AR6)*(AP$5:AP$16&gt;AP6)),"")</f>
        <v>0</v>
      </c>
      <c r="BC6" s="1" t="n">
        <f aca="false">IF(NOT(N6=""),SUMPRODUCT((P$5:P$16=P6)*(U$5:U$16=U6)*(Z$5:Z$16=Z6)*(X$5:X$16=X6)*(AT$5:AT$16=AT6)*(AR$5:AR$16=AR6)*(AP$5:AP$16=AP6)*(AI$5:AI$16&gt;AI6)),"")</f>
        <v>0</v>
      </c>
      <c r="BD6" s="1" t="n">
        <f aca="false">IF(NOT(N6=""),SUMPRODUCT((P$5:P$16=P6)*(U$5:U$16=U6)*(Z$5:Z$16=Z6)*(X$5:X$16=X6)*(AT$5:AT$16=AT6)*(AR$5:AR$16=AR6)*(AP$5:AP$16=AP6)*(AI$5:AI$16=AI6)*(AG$5:AG$16&gt;AG6)),"")</f>
        <v>0</v>
      </c>
      <c r="BE6" s="1" t="n">
        <f aca="false">IF(NOT(N6=""),SUMPRODUCT((P$5:P$16=P6)*(U$5:U$16=U6)*(X$5:X$16=X6)*(Z$5:Z$16=Z6)*(AT$5:AT$16=AT6)*(AP$5:AP$16=AP6)*(AR$5:AR$16=AR6)*(AI$5:AI$16=AI6)*(AG$5:AG$16=AG6)*(BF$5:BF$16&gt;BF6)),"")</f>
        <v>0</v>
      </c>
      <c r="BF6" s="1" t="n">
        <f aca="false">IF(NOT(N6=""),IF(NOT('Teams - Setup'!G7=""),'Teams - Setup'!G7,0),"")</f>
        <v>0</v>
      </c>
      <c r="BH6" s="49" t="n">
        <f aca="false">IF(NOT(N6=""),ROW(N6),"")</f>
        <v>6</v>
      </c>
    </row>
    <row r="7" customFormat="false" ht="13.4" hidden="false" customHeight="false" outlineLevel="0" collapsed="false">
      <c r="B7" s="18" t="s">
        <v>42</v>
      </c>
      <c r="C7" s="19" t="s">
        <v>43</v>
      </c>
      <c r="D7" s="18" t="s">
        <v>71</v>
      </c>
      <c r="E7" s="41" t="s">
        <v>72</v>
      </c>
      <c r="F7" s="21" t="n">
        <v>3</v>
      </c>
      <c r="G7" s="21" t="n">
        <v>2</v>
      </c>
      <c r="H7" s="20" t="s">
        <v>73</v>
      </c>
      <c r="I7" s="25" t="s">
        <v>74</v>
      </c>
      <c r="K7" s="1" t="n">
        <f aca="false">IF(AND(NOT(E7=""),NOT(H7="")),IF(AND(NOT(F7=""),NOT(G7="")),1,0),0)</f>
        <v>1</v>
      </c>
      <c r="M7" s="47" t="n">
        <f aca="false">IF(NOT(N7=""),SUM(AV7:BE7),"")</f>
        <v>2</v>
      </c>
      <c r="N7" s="0" t="str">
        <f aca="false">IF(NOT('Teams - Setup'!B8=""),'Teams - Setup'!B8,"")</f>
        <v>D.C. United</v>
      </c>
      <c r="P7" s="1" t="n">
        <f aca="false">IF(NOT(N7=""),AB7+AK7,"")</f>
        <v>21</v>
      </c>
      <c r="R7" s="1" t="n">
        <f aca="false">IF(NOT(N7=""),AC7+AL7,"")</f>
        <v>13</v>
      </c>
      <c r="S7" s="48" t="n">
        <f aca="false">IF(NOT(N7=""),IF(R7&gt;0,P7/R7,0),"")</f>
        <v>1.61538461538462</v>
      </c>
      <c r="U7" s="1" t="n">
        <f aca="false">IF(NOT(N7=""),AD7+AM7,"")</f>
        <v>6</v>
      </c>
      <c r="V7" s="1" t="n">
        <f aca="false">IF(NOT(N7=""),AE7+AN7,"")</f>
        <v>4</v>
      </c>
      <c r="W7" s="1" t="n">
        <f aca="false">IF(NOT(N7=""),AF7+AO7,"")</f>
        <v>3</v>
      </c>
      <c r="X7" s="1" t="n">
        <f aca="false">IF(NOT(N7=""),AG7+AP7,"")</f>
        <v>18</v>
      </c>
      <c r="Y7" s="1" t="n">
        <f aca="false">IF(NOT(N7=""),AH7+AQ7,"")</f>
        <v>14</v>
      </c>
      <c r="Z7" s="1" t="n">
        <f aca="false">IF(NOT(N7=""),X7-Y7,"")</f>
        <v>4</v>
      </c>
      <c r="AB7" s="1" t="n">
        <f aca="false">IF(NOT(N7=""),(AD7*PtsHomeWin)+(AF7*PtsHomeDraw)+(AE7*PtsHomeLoss),"")</f>
        <v>17</v>
      </c>
      <c r="AC7" s="1" t="n">
        <f aca="false">IF(NOT(N7=""),SUMPRODUCT((HomeTeam=N7)*GamePlayed),"")</f>
        <v>8</v>
      </c>
      <c r="AD7" s="1" t="n">
        <f aca="false">IF(NOT(N7=""),SUMPRODUCT((HomeTeam=N7)*(HomeScore&gt;AwayScore)*GamePlayed),"")</f>
        <v>5</v>
      </c>
      <c r="AE7" s="1" t="n">
        <f aca="false">IF(NOT(N7=""),SUMPRODUCT((HomeTeam=N7)*(HomeScore&lt;AwayScore)*GamePlayed),"")</f>
        <v>1</v>
      </c>
      <c r="AF7" s="1" t="n">
        <f aca="false">IF(NOT(N7=""),SUMPRODUCT((HomeTeam=N7)*(HomeScore=AwayScore)*GamePlayed),"")</f>
        <v>2</v>
      </c>
      <c r="AG7" s="1" t="n">
        <f aca="false">IF(NOT(N7=""),SUMPRODUCT((HomeTeam=N7)*HomeScore*GamePlayed),"")</f>
        <v>13</v>
      </c>
      <c r="AH7" s="1" t="n">
        <f aca="false">IF(NOT(N7=""),SUMPRODUCT((HomeTeam=N7)*AwayScore*GamePlayed),"")</f>
        <v>7</v>
      </c>
      <c r="AI7" s="1" t="n">
        <f aca="false">IF(NOT(N7=""),AG7-AH7,"")</f>
        <v>6</v>
      </c>
      <c r="AK7" s="1" t="n">
        <f aca="false">IF(NOT(N7=""),(AM7*PtsAwayWin)+(AO7*PtsAwayDraw)+(AN7*PtsAwayLoss),"")</f>
        <v>4</v>
      </c>
      <c r="AL7" s="1" t="n">
        <f aca="false">IF(NOT(N7=""),SUMPRODUCT((AwayTeam=N7)*GamePlayed),"")</f>
        <v>5</v>
      </c>
      <c r="AM7" s="1" t="n">
        <f aca="false">IF(NOT(N7=""),SUMPRODUCT((AwayTeam=N7)*(AwayScore&gt;HomeScore)*GamePlayed),"")</f>
        <v>1</v>
      </c>
      <c r="AN7" s="1" t="n">
        <f aca="false">IF(NOT(N7=""),SUMPRODUCT((AwayTeam=N7)*(AwayScore&lt;HomeScore)*GamePlayed),"")</f>
        <v>3</v>
      </c>
      <c r="AO7" s="1" t="n">
        <f aca="false">IF(NOT(N7=""),SUMPRODUCT((AwayTeam=N7)*(AwayScore=HomeScore)*GamePlayed),"")</f>
        <v>1</v>
      </c>
      <c r="AP7" s="1" t="n">
        <f aca="false">IF(NOT(N7=""),SUMPRODUCT((AwayTeam=N7)*AwayScore*GamePlayed),"")</f>
        <v>5</v>
      </c>
      <c r="AQ7" s="1" t="n">
        <f aca="false">IF(NOT(N7=""),SUMPRODUCT((AwayTeam=N7)*HomeScore*GamePlayed),"")</f>
        <v>7</v>
      </c>
      <c r="AR7" s="1" t="n">
        <f aca="false">IF(NOT(N7=""),AP7-AQ7,"")</f>
        <v>-2</v>
      </c>
      <c r="AT7" s="1" t="n">
        <f aca="false">IF(NOT(N7=""),IF(NOT('Teams - Setup'!F8=""),'Teams - Setup'!F8,0),"")</f>
        <v>0</v>
      </c>
      <c r="AV7" s="1" t="n">
        <f aca="false">IF(NOT(N7=""),RANK(P7,P$5:P$16,0),"")</f>
        <v>2</v>
      </c>
      <c r="AW7" s="1" t="n">
        <f aca="false">IF(NOT(N7=""),SUMPRODUCT((P$5:P$16=P7)*(U$5:U$16&gt;U7)),"")</f>
        <v>0</v>
      </c>
      <c r="AX7" s="1" t="n">
        <f aca="false">IF(NOT(N7=""),SUMPRODUCT((P$5:P$16=P7)*(U$5:U$16=U7)*(Z$5:Z$16&gt;Z7)),"")</f>
        <v>0</v>
      </c>
      <c r="AY7" s="1" t="n">
        <f aca="false">IF(NOT(N7=""),SUMPRODUCT((P$5:P$16=P7)*(U$5:U$16=U7)*(Z$5:Z$16=Z7)*(X$5:X$16&gt;X7)),"")</f>
        <v>0</v>
      </c>
      <c r="AZ7" s="1" t="n">
        <f aca="false">IF(NOT(N7=""),SUMPRODUCT((P$5:P$16=P7)*(U$5:U$16=U7)*(Z$5:Z$16=Z7)*(X$5:X$16=X7)*(AT$5:AT$16&lt;AT7)),"")</f>
        <v>0</v>
      </c>
      <c r="BA7" s="1" t="n">
        <f aca="false">IF(NOT(N7=""),SUMPRODUCT((P$5:P$16=P7)*(U$5:U$16=U7)*(Z$5:Z$16=Z7)*(X$5:X$16=X7)*(AT$5:AT$16=AT7)*(AR$5:AR$16&gt;AR7)),"")</f>
        <v>0</v>
      </c>
      <c r="BB7" s="1" t="n">
        <f aca="false">IF(NOT(N7=""),SUMPRODUCT((P$5:P$16=P7)*(U$5:U$16=U7)*(Z$5:Z$16=Z7)*(X$5:X$16=X7)*(AT$5:AT$16=AT7)*(AR$5:AR$16=AR7)*(AP$5:AP$16&gt;AP7)),"")</f>
        <v>0</v>
      </c>
      <c r="BC7" s="1" t="n">
        <f aca="false">IF(NOT(N7=""),SUMPRODUCT((P$5:P$16=P7)*(U$5:U$16=U7)*(Z$5:Z$16=Z7)*(X$5:X$16=X7)*(AT$5:AT$16=AT7)*(AR$5:AR$16=AR7)*(AP$5:AP$16=AP7)*(AI$5:AI$16&gt;AI7)),"")</f>
        <v>0</v>
      </c>
      <c r="BD7" s="1" t="n">
        <f aca="false">IF(NOT(N7=""),SUMPRODUCT((P$5:P$16=P7)*(U$5:U$16=U7)*(Z$5:Z$16=Z7)*(X$5:X$16=X7)*(AT$5:AT$16=AT7)*(AR$5:AR$16=AR7)*(AP$5:AP$16=AP7)*(AI$5:AI$16=AI7)*(AG$5:AG$16&gt;AG7)),"")</f>
        <v>0</v>
      </c>
      <c r="BE7" s="1" t="n">
        <f aca="false">IF(NOT(N7=""),SUMPRODUCT((P$5:P$16=P7)*(U$5:U$16=U7)*(X$5:X$16=X7)*(Z$5:Z$16=Z7)*(AT$5:AT$16=AT7)*(AP$5:AP$16=AP7)*(AR$5:AR$16=AR7)*(AI$5:AI$16=AI7)*(AG$5:AG$16=AG7)*(BF$5:BF$16&gt;BF7)),"")</f>
        <v>0</v>
      </c>
      <c r="BF7" s="1" t="n">
        <f aca="false">IF(NOT(N7=""),IF(NOT('Teams - Setup'!G8=""),'Teams - Setup'!G8,0),"")</f>
        <v>0</v>
      </c>
      <c r="BH7" s="49" t="n">
        <f aca="false">IF(NOT(N7=""),ROW(N7),"")</f>
        <v>7</v>
      </c>
    </row>
    <row r="8" customFormat="false" ht="13.4" hidden="false" customHeight="false" outlineLevel="0" collapsed="false">
      <c r="B8" s="18" t="s">
        <v>42</v>
      </c>
      <c r="C8" s="19" t="s">
        <v>43</v>
      </c>
      <c r="D8" s="18" t="s">
        <v>71</v>
      </c>
      <c r="E8" s="41" t="s">
        <v>75</v>
      </c>
      <c r="F8" s="21" t="n">
        <v>4</v>
      </c>
      <c r="G8" s="21" t="n">
        <v>0</v>
      </c>
      <c r="H8" s="20" t="s">
        <v>76</v>
      </c>
      <c r="I8" s="25" t="s">
        <v>77</v>
      </c>
      <c r="K8" s="1" t="n">
        <f aca="false">IF(AND(NOT(E8=""),NOT(H8="")),IF(AND(NOT(F8=""),NOT(G8="")),1,0),0)</f>
        <v>1</v>
      </c>
      <c r="M8" s="47" t="n">
        <f aca="false">IF(NOT(N8=""),SUM(AV8:BE8),"")</f>
        <v>4</v>
      </c>
      <c r="N8" s="0" t="str">
        <f aca="false">IF(NOT('Teams - Setup'!B9=""),'Teams - Setup'!B9,"")</f>
        <v>Houston</v>
      </c>
      <c r="P8" s="1" t="n">
        <f aca="false">IF(NOT(N8=""),AB8+AK8,"")</f>
        <v>17</v>
      </c>
      <c r="R8" s="1" t="n">
        <f aca="false">IF(NOT(N8=""),AC8+AL8,"")</f>
        <v>15</v>
      </c>
      <c r="S8" s="48" t="n">
        <f aca="false">IF(NOT(N8=""),IF(R8&gt;0,P8/R8,0),"")</f>
        <v>1.13333333333333</v>
      </c>
      <c r="U8" s="1" t="n">
        <f aca="false">IF(NOT(N8=""),AD8+AM8,"")</f>
        <v>5</v>
      </c>
      <c r="V8" s="1" t="n">
        <f aca="false">IF(NOT(N8=""),AE8+AN8,"")</f>
        <v>8</v>
      </c>
      <c r="W8" s="1" t="n">
        <f aca="false">IF(NOT(N8=""),AF8+AO8,"")</f>
        <v>2</v>
      </c>
      <c r="X8" s="1" t="n">
        <f aca="false">IF(NOT(N8=""),AG8+AP8,"")</f>
        <v>16</v>
      </c>
      <c r="Y8" s="1" t="n">
        <f aca="false">IF(NOT(N8=""),AH8+AQ8,"")</f>
        <v>27</v>
      </c>
      <c r="Z8" s="1" t="n">
        <f aca="false">IF(NOT(N8=""),X8-Y8,"")</f>
        <v>-11</v>
      </c>
      <c r="AB8" s="1" t="n">
        <f aca="false">IF(NOT(N8=""),(AD8*PtsHomeWin)+(AF8*PtsHomeDraw)+(AE8*PtsHomeLoss),"")</f>
        <v>13</v>
      </c>
      <c r="AC8" s="1" t="n">
        <f aca="false">IF(NOT(N8=""),SUMPRODUCT((HomeTeam=N8)*GamePlayed),"")</f>
        <v>7</v>
      </c>
      <c r="AD8" s="1" t="n">
        <f aca="false">IF(NOT(N8=""),SUMPRODUCT((HomeTeam=N8)*(HomeScore&gt;AwayScore)*GamePlayed),"")</f>
        <v>4</v>
      </c>
      <c r="AE8" s="1" t="n">
        <f aca="false">IF(NOT(N8=""),SUMPRODUCT((HomeTeam=N8)*(HomeScore&lt;AwayScore)*GamePlayed),"")</f>
        <v>2</v>
      </c>
      <c r="AF8" s="1" t="n">
        <f aca="false">IF(NOT(N8=""),SUMPRODUCT((HomeTeam=N8)*(HomeScore=AwayScore)*GamePlayed),"")</f>
        <v>1</v>
      </c>
      <c r="AG8" s="1" t="n">
        <f aca="false">IF(NOT(N8=""),SUMPRODUCT((HomeTeam=N8)*HomeScore*GamePlayed),"")</f>
        <v>11</v>
      </c>
      <c r="AH8" s="1" t="n">
        <f aca="false">IF(NOT(N8=""),SUMPRODUCT((HomeTeam=N8)*AwayScore*GamePlayed),"")</f>
        <v>10</v>
      </c>
      <c r="AI8" s="1" t="n">
        <f aca="false">IF(NOT(N8=""),AG8-AH8,"")</f>
        <v>1</v>
      </c>
      <c r="AK8" s="1" t="n">
        <f aca="false">IF(NOT(N8=""),(AM8*PtsAwayWin)+(AO8*PtsAwayDraw)+(AN8*PtsAwayLoss),"")</f>
        <v>4</v>
      </c>
      <c r="AL8" s="1" t="n">
        <f aca="false">IF(NOT(N8=""),SUMPRODUCT((AwayTeam=N8)*GamePlayed),"")</f>
        <v>8</v>
      </c>
      <c r="AM8" s="1" t="n">
        <f aca="false">IF(NOT(N8=""),SUMPRODUCT((AwayTeam=N8)*(AwayScore&gt;HomeScore)*GamePlayed),"")</f>
        <v>1</v>
      </c>
      <c r="AN8" s="1" t="n">
        <f aca="false">IF(NOT(N8=""),SUMPRODUCT((AwayTeam=N8)*(AwayScore&lt;HomeScore)*GamePlayed),"")</f>
        <v>6</v>
      </c>
      <c r="AO8" s="1" t="n">
        <f aca="false">IF(NOT(N8=""),SUMPRODUCT((AwayTeam=N8)*(AwayScore=HomeScore)*GamePlayed),"")</f>
        <v>1</v>
      </c>
      <c r="AP8" s="1" t="n">
        <f aca="false">IF(NOT(N8=""),SUMPRODUCT((AwayTeam=N8)*AwayScore*GamePlayed),"")</f>
        <v>5</v>
      </c>
      <c r="AQ8" s="1" t="n">
        <f aca="false">IF(NOT(N8=""),SUMPRODUCT((AwayTeam=N8)*HomeScore*GamePlayed),"")</f>
        <v>17</v>
      </c>
      <c r="AR8" s="1" t="n">
        <f aca="false">IF(NOT(N8=""),AP8-AQ8,"")</f>
        <v>-12</v>
      </c>
      <c r="AT8" s="1" t="n">
        <f aca="false">IF(NOT(N8=""),IF(NOT('Teams - Setup'!F9=""),'Teams - Setup'!F9,0),"")</f>
        <v>0</v>
      </c>
      <c r="AV8" s="1" t="n">
        <f aca="false">IF(NOT(N8=""),RANK(P8,P$5:P$16,0),"")</f>
        <v>4</v>
      </c>
      <c r="AW8" s="1" t="n">
        <f aca="false">IF(NOT(N8=""),SUMPRODUCT((P$5:P$16=P8)*(U$5:U$16&gt;U8)),"")</f>
        <v>0</v>
      </c>
      <c r="AX8" s="1" t="n">
        <f aca="false">IF(NOT(N8=""),SUMPRODUCT((P$5:P$16=P8)*(U$5:U$16=U8)*(Z$5:Z$16&gt;Z8)),"")</f>
        <v>0</v>
      </c>
      <c r="AY8" s="1" t="n">
        <f aca="false">IF(NOT(N8=""),SUMPRODUCT((P$5:P$16=P8)*(U$5:U$16=U8)*(Z$5:Z$16=Z8)*(X$5:X$16&gt;X8)),"")</f>
        <v>0</v>
      </c>
      <c r="AZ8" s="1" t="n">
        <f aca="false">IF(NOT(N8=""),SUMPRODUCT((P$5:P$16=P8)*(U$5:U$16=U8)*(Z$5:Z$16=Z8)*(X$5:X$16=X8)*(AT$5:AT$16&lt;AT8)),"")</f>
        <v>0</v>
      </c>
      <c r="BA8" s="1" t="n">
        <f aca="false">IF(NOT(N8=""),SUMPRODUCT((P$5:P$16=P8)*(U$5:U$16=U8)*(Z$5:Z$16=Z8)*(X$5:X$16=X8)*(AT$5:AT$16=AT8)*(AR$5:AR$16&gt;AR8)),"")</f>
        <v>0</v>
      </c>
      <c r="BB8" s="1" t="n">
        <f aca="false">IF(NOT(N8=""),SUMPRODUCT((P$5:P$16=P8)*(U$5:U$16=U8)*(Z$5:Z$16=Z8)*(X$5:X$16=X8)*(AT$5:AT$16=AT8)*(AR$5:AR$16=AR8)*(AP$5:AP$16&gt;AP8)),"")</f>
        <v>0</v>
      </c>
      <c r="BC8" s="1" t="n">
        <f aca="false">IF(NOT(N8=""),SUMPRODUCT((P$5:P$16=P8)*(U$5:U$16=U8)*(Z$5:Z$16=Z8)*(X$5:X$16=X8)*(AT$5:AT$16=AT8)*(AR$5:AR$16=AR8)*(AP$5:AP$16=AP8)*(AI$5:AI$16&gt;AI8)),"")</f>
        <v>0</v>
      </c>
      <c r="BD8" s="1" t="n">
        <f aca="false">IF(NOT(N8=""),SUMPRODUCT((P$5:P$16=P8)*(U$5:U$16=U8)*(Z$5:Z$16=Z8)*(X$5:X$16=X8)*(AT$5:AT$16=AT8)*(AR$5:AR$16=AR8)*(AP$5:AP$16=AP8)*(AI$5:AI$16=AI8)*(AG$5:AG$16&gt;AG8)),"")</f>
        <v>0</v>
      </c>
      <c r="BE8" s="1" t="n">
        <f aca="false">IF(NOT(N8=""),SUMPRODUCT((P$5:P$16=P8)*(U$5:U$16=U8)*(X$5:X$16=X8)*(Z$5:Z$16=Z8)*(AT$5:AT$16=AT8)*(AP$5:AP$16=AP8)*(AR$5:AR$16=AR8)*(AI$5:AI$16=AI8)*(AG$5:AG$16=AG8)*(BF$5:BF$16&gt;BF8)),"")</f>
        <v>0</v>
      </c>
      <c r="BF8" s="1" t="n">
        <f aca="false">IF(NOT(N8=""),IF(NOT('Teams - Setup'!G9=""),'Teams - Setup'!G9,0),"")</f>
        <v>0</v>
      </c>
      <c r="BH8" s="49" t="n">
        <f aca="false">IF(NOT(N8=""),ROW(N8),"")</f>
        <v>8</v>
      </c>
    </row>
    <row r="9" customFormat="false" ht="13.4" hidden="false" customHeight="false" outlineLevel="0" collapsed="false">
      <c r="B9" s="18" t="s">
        <v>42</v>
      </c>
      <c r="C9" s="19" t="s">
        <v>43</v>
      </c>
      <c r="D9" s="18" t="s">
        <v>78</v>
      </c>
      <c r="E9" s="41" t="s">
        <v>79</v>
      </c>
      <c r="F9" s="21" t="n">
        <v>0</v>
      </c>
      <c r="G9" s="21" t="n">
        <v>1</v>
      </c>
      <c r="H9" s="20" t="s">
        <v>80</v>
      </c>
      <c r="I9" s="25" t="s">
        <v>81</v>
      </c>
      <c r="K9" s="1" t="n">
        <f aca="false">IF(AND(NOT(E9=""),NOT(H9="")),IF(AND(NOT(F9=""),NOT(G9="")),1,0),0)</f>
        <v>1</v>
      </c>
      <c r="M9" s="47" t="n">
        <f aca="false">IF(NOT(N9=""),SUM(AV9:BE9),"")</f>
        <v>10</v>
      </c>
      <c r="N9" s="0" t="str">
        <f aca="false">IF(NOT('Teams - Setup'!B10=""),'Teams - Setup'!B10,"")</f>
        <v>Montreal</v>
      </c>
      <c r="P9" s="1" t="n">
        <f aca="false">IF(NOT(N9=""),AB9+AK9,"")</f>
        <v>10</v>
      </c>
      <c r="R9" s="1" t="n">
        <f aca="false">IF(NOT(N9=""),AC9+AL9,"")</f>
        <v>12</v>
      </c>
      <c r="S9" s="48" t="n">
        <f aca="false">IF(NOT(N9=""),IF(R9&gt;0,P9/R9,0),"")</f>
        <v>0.833333333333333</v>
      </c>
      <c r="U9" s="1" t="n">
        <f aca="false">IF(NOT(N9=""),AD9+AM9,"")</f>
        <v>2</v>
      </c>
      <c r="V9" s="1" t="n">
        <f aca="false">IF(NOT(N9=""),AE9+AN9,"")</f>
        <v>6</v>
      </c>
      <c r="W9" s="1" t="n">
        <f aca="false">IF(NOT(N9=""),AF9+AO9,"")</f>
        <v>4</v>
      </c>
      <c r="X9" s="1" t="n">
        <f aca="false">IF(NOT(N9=""),AG9+AP9,"")</f>
        <v>11</v>
      </c>
      <c r="Y9" s="1" t="n">
        <f aca="false">IF(NOT(N9=""),AH9+AQ9,"")</f>
        <v>22</v>
      </c>
      <c r="Z9" s="1" t="n">
        <f aca="false">IF(NOT(N9=""),X9-Y9,"")</f>
        <v>-11</v>
      </c>
      <c r="AB9" s="1" t="n">
        <f aca="false">IF(NOT(N9=""),(AD9*PtsHomeWin)+(AF9*PtsHomeDraw)+(AE9*PtsHomeLoss),"")</f>
        <v>8</v>
      </c>
      <c r="AC9" s="1" t="n">
        <f aca="false">IF(NOT(N9=""),SUMPRODUCT((HomeTeam=N9)*GamePlayed),"")</f>
        <v>6</v>
      </c>
      <c r="AD9" s="1" t="n">
        <f aca="false">IF(NOT(N9=""),SUMPRODUCT((HomeTeam=N9)*(HomeScore&gt;AwayScore)*GamePlayed),"")</f>
        <v>2</v>
      </c>
      <c r="AE9" s="1" t="n">
        <f aca="false">IF(NOT(N9=""),SUMPRODUCT((HomeTeam=N9)*(HomeScore&lt;AwayScore)*GamePlayed),"")</f>
        <v>2</v>
      </c>
      <c r="AF9" s="1" t="n">
        <f aca="false">IF(NOT(N9=""),SUMPRODUCT((HomeTeam=N9)*(HomeScore=AwayScore)*GamePlayed),"")</f>
        <v>2</v>
      </c>
      <c r="AG9" s="1" t="n">
        <f aca="false">IF(NOT(N9=""),SUMPRODUCT((HomeTeam=N9)*HomeScore*GamePlayed),"")</f>
        <v>6</v>
      </c>
      <c r="AH9" s="1" t="n">
        <f aca="false">IF(NOT(N9=""),SUMPRODUCT((HomeTeam=N9)*AwayScore*GamePlayed),"")</f>
        <v>8</v>
      </c>
      <c r="AI9" s="1" t="n">
        <f aca="false">IF(NOT(N9=""),AG9-AH9,"")</f>
        <v>-2</v>
      </c>
      <c r="AK9" s="1" t="n">
        <f aca="false">IF(NOT(N9=""),(AM9*PtsAwayWin)+(AO9*PtsAwayDraw)+(AN9*PtsAwayLoss),"")</f>
        <v>2</v>
      </c>
      <c r="AL9" s="1" t="n">
        <f aca="false">IF(NOT(N9=""),SUMPRODUCT((AwayTeam=N9)*GamePlayed),"")</f>
        <v>6</v>
      </c>
      <c r="AM9" s="1" t="n">
        <f aca="false">IF(NOT(N9=""),SUMPRODUCT((AwayTeam=N9)*(AwayScore&gt;HomeScore)*GamePlayed),"")</f>
        <v>0</v>
      </c>
      <c r="AN9" s="1" t="n">
        <f aca="false">IF(NOT(N9=""),SUMPRODUCT((AwayTeam=N9)*(AwayScore&lt;HomeScore)*GamePlayed),"")</f>
        <v>4</v>
      </c>
      <c r="AO9" s="1" t="n">
        <f aca="false">IF(NOT(N9=""),SUMPRODUCT((AwayTeam=N9)*(AwayScore=HomeScore)*GamePlayed),"")</f>
        <v>2</v>
      </c>
      <c r="AP9" s="1" t="n">
        <f aca="false">IF(NOT(N9=""),SUMPRODUCT((AwayTeam=N9)*AwayScore*GamePlayed),"")</f>
        <v>5</v>
      </c>
      <c r="AQ9" s="1" t="n">
        <f aca="false">IF(NOT(N9=""),SUMPRODUCT((AwayTeam=N9)*HomeScore*GamePlayed),"")</f>
        <v>14</v>
      </c>
      <c r="AR9" s="1" t="n">
        <f aca="false">IF(NOT(N9=""),AP9-AQ9,"")</f>
        <v>-9</v>
      </c>
      <c r="AT9" s="1" t="n">
        <f aca="false">IF(NOT(N9=""),IF(NOT('Teams - Setup'!F10=""),'Teams - Setup'!F10,0),"")</f>
        <v>0</v>
      </c>
      <c r="AV9" s="1" t="n">
        <f aca="false">IF(NOT(N9=""),RANK(P9,P$5:P$16,0),"")</f>
        <v>10</v>
      </c>
      <c r="AW9" s="1" t="n">
        <f aca="false">IF(NOT(N9=""),SUMPRODUCT((P$5:P$16=P9)*(U$5:U$16&gt;U9)),"")</f>
        <v>0</v>
      </c>
      <c r="AX9" s="1" t="n">
        <f aca="false">IF(NOT(N9=""),SUMPRODUCT((P$5:P$16=P9)*(U$5:U$16=U9)*(Z$5:Z$16&gt;Z9)),"")</f>
        <v>0</v>
      </c>
      <c r="AY9" s="1" t="n">
        <f aca="false">IF(NOT(N9=""),SUMPRODUCT((P$5:P$16=P9)*(U$5:U$16=U9)*(Z$5:Z$16=Z9)*(X$5:X$16&gt;X9)),"")</f>
        <v>0</v>
      </c>
      <c r="AZ9" s="1" t="n">
        <f aca="false">IF(NOT(N9=""),SUMPRODUCT((P$5:P$16=P9)*(U$5:U$16=U9)*(Z$5:Z$16=Z9)*(X$5:X$16=X9)*(AT$5:AT$16&lt;AT9)),"")</f>
        <v>0</v>
      </c>
      <c r="BA9" s="1" t="n">
        <f aca="false">IF(NOT(N9=""),SUMPRODUCT((P$5:P$16=P9)*(U$5:U$16=U9)*(Z$5:Z$16=Z9)*(X$5:X$16=X9)*(AT$5:AT$16=AT9)*(AR$5:AR$16&gt;AR9)),"")</f>
        <v>0</v>
      </c>
      <c r="BB9" s="1" t="n">
        <f aca="false">IF(NOT(N9=""),SUMPRODUCT((P$5:P$16=P9)*(U$5:U$16=U9)*(Z$5:Z$16=Z9)*(X$5:X$16=X9)*(AT$5:AT$16=AT9)*(AR$5:AR$16=AR9)*(AP$5:AP$16&gt;AP9)),"")</f>
        <v>0</v>
      </c>
      <c r="BC9" s="1" t="n">
        <f aca="false">IF(NOT(N9=""),SUMPRODUCT((P$5:P$16=P9)*(U$5:U$16=U9)*(Z$5:Z$16=Z9)*(X$5:X$16=X9)*(AT$5:AT$16=AT9)*(AR$5:AR$16=AR9)*(AP$5:AP$16=AP9)*(AI$5:AI$16&gt;AI9)),"")</f>
        <v>0</v>
      </c>
      <c r="BD9" s="1" t="n">
        <f aca="false">IF(NOT(N9=""),SUMPRODUCT((P$5:P$16=P9)*(U$5:U$16=U9)*(Z$5:Z$16=Z9)*(X$5:X$16=X9)*(AT$5:AT$16=AT9)*(AR$5:AR$16=AR9)*(AP$5:AP$16=AP9)*(AI$5:AI$16=AI9)*(AG$5:AG$16&gt;AG9)),"")</f>
        <v>0</v>
      </c>
      <c r="BE9" s="1" t="n">
        <f aca="false">IF(NOT(N9=""),SUMPRODUCT((P$5:P$16=P9)*(U$5:U$16=U9)*(X$5:X$16=X9)*(Z$5:Z$16=Z9)*(AT$5:AT$16=AT9)*(AP$5:AP$16=AP9)*(AR$5:AR$16=AR9)*(AI$5:AI$16=AI9)*(AG$5:AG$16=AG9)*(BF$5:BF$16&gt;BF9)),"")</f>
        <v>0</v>
      </c>
      <c r="BF9" s="1" t="n">
        <f aca="false">IF(NOT(N9=""),IF(NOT('Teams - Setup'!G10=""),'Teams - Setup'!G10,0),"")</f>
        <v>0</v>
      </c>
      <c r="BH9" s="49" t="n">
        <f aca="false">IF(NOT(N9=""),ROW(N9),"")</f>
        <v>9</v>
      </c>
    </row>
    <row r="10" customFormat="false" ht="13.4" hidden="false" customHeight="false" outlineLevel="0" collapsed="false">
      <c r="B10" s="18" t="s">
        <v>42</v>
      </c>
      <c r="C10" s="19" t="s">
        <v>43</v>
      </c>
      <c r="D10" s="18" t="s">
        <v>78</v>
      </c>
      <c r="E10" s="41" t="s">
        <v>82</v>
      </c>
      <c r="F10" s="21" t="n">
        <v>1</v>
      </c>
      <c r="G10" s="21" t="n">
        <v>1</v>
      </c>
      <c r="H10" s="20" t="s">
        <v>83</v>
      </c>
      <c r="I10" s="25" t="s">
        <v>84</v>
      </c>
      <c r="K10" s="1" t="n">
        <f aca="false">IF(AND(NOT(E10=""),NOT(H10="")),IF(AND(NOT(F10=""),NOT(G10="")),1,0),0)</f>
        <v>1</v>
      </c>
      <c r="M10" s="47" t="n">
        <f aca="false">IF(NOT(N10=""),SUM(AV10:BE10),"")</f>
        <v>1</v>
      </c>
      <c r="N10" s="0" t="str">
        <f aca="false">IF(NOT('Teams - Setup'!B11=""),'Teams - Setup'!B11,"")</f>
        <v>New England</v>
      </c>
      <c r="P10" s="1" t="n">
        <f aca="false">IF(NOT(N10=""),AB10+AK10,"")</f>
        <v>23</v>
      </c>
      <c r="R10" s="1" t="n">
        <f aca="false">IF(NOT(N10=""),AC10+AL10,"")</f>
        <v>13</v>
      </c>
      <c r="S10" s="48" t="n">
        <f aca="false">IF(NOT(N10=""),IF(R10&gt;0,P10/R10,0),"")</f>
        <v>1.76923076923077</v>
      </c>
      <c r="U10" s="1" t="n">
        <f aca="false">IF(NOT(N10=""),AD10+AM10,"")</f>
        <v>7</v>
      </c>
      <c r="V10" s="1" t="n">
        <f aca="false">IF(NOT(N10=""),AE10+AN10,"")</f>
        <v>4</v>
      </c>
      <c r="W10" s="1" t="n">
        <f aca="false">IF(NOT(N10=""),AF10+AO10,"")</f>
        <v>2</v>
      </c>
      <c r="X10" s="1" t="n">
        <f aca="false">IF(NOT(N10=""),AG10+AP10,"")</f>
        <v>21</v>
      </c>
      <c r="Y10" s="1" t="n">
        <f aca="false">IF(NOT(N10=""),AH10+AQ10,"")</f>
        <v>16</v>
      </c>
      <c r="Z10" s="1" t="n">
        <f aca="false">IF(NOT(N10=""),X10-Y10,"")</f>
        <v>5</v>
      </c>
      <c r="AB10" s="1" t="n">
        <f aca="false">IF(NOT(N10=""),(AD10*PtsHomeWin)+(AF10*PtsHomeDraw)+(AE10*PtsHomeLoss),"")</f>
        <v>13</v>
      </c>
      <c r="AC10" s="1" t="n">
        <f aca="false">IF(NOT(N10=""),SUMPRODUCT((HomeTeam=N10)*GamePlayed),"")</f>
        <v>5</v>
      </c>
      <c r="AD10" s="1" t="n">
        <f aca="false">IF(NOT(N10=""),SUMPRODUCT((HomeTeam=N10)*(HomeScore&gt;AwayScore)*GamePlayed),"")</f>
        <v>4</v>
      </c>
      <c r="AE10" s="1" t="n">
        <f aca="false">IF(NOT(N10=""),SUMPRODUCT((HomeTeam=N10)*(HomeScore&lt;AwayScore)*GamePlayed),"")</f>
        <v>0</v>
      </c>
      <c r="AF10" s="1" t="n">
        <f aca="false">IF(NOT(N10=""),SUMPRODUCT((HomeTeam=N10)*(HomeScore=AwayScore)*GamePlayed),"")</f>
        <v>1</v>
      </c>
      <c r="AG10" s="1" t="n">
        <f aca="false">IF(NOT(N10=""),SUMPRODUCT((HomeTeam=N10)*HomeScore*GamePlayed),"")</f>
        <v>11</v>
      </c>
      <c r="AH10" s="1" t="n">
        <f aca="false">IF(NOT(N10=""),SUMPRODUCT((HomeTeam=N10)*AwayScore*GamePlayed),"")</f>
        <v>1</v>
      </c>
      <c r="AI10" s="1" t="n">
        <f aca="false">IF(NOT(N10=""),AG10-AH10,"")</f>
        <v>10</v>
      </c>
      <c r="AK10" s="1" t="n">
        <f aca="false">IF(NOT(N10=""),(AM10*PtsAwayWin)+(AO10*PtsAwayDraw)+(AN10*PtsAwayLoss),"")</f>
        <v>10</v>
      </c>
      <c r="AL10" s="1" t="n">
        <f aca="false">IF(NOT(N10=""),SUMPRODUCT((AwayTeam=N10)*GamePlayed),"")</f>
        <v>8</v>
      </c>
      <c r="AM10" s="1" t="n">
        <f aca="false">IF(NOT(N10=""),SUMPRODUCT((AwayTeam=N10)*(AwayScore&gt;HomeScore)*GamePlayed),"")</f>
        <v>3</v>
      </c>
      <c r="AN10" s="1" t="n">
        <f aca="false">IF(NOT(N10=""),SUMPRODUCT((AwayTeam=N10)*(AwayScore&lt;HomeScore)*GamePlayed),"")</f>
        <v>4</v>
      </c>
      <c r="AO10" s="1" t="n">
        <f aca="false">IF(NOT(N10=""),SUMPRODUCT((AwayTeam=N10)*(AwayScore=HomeScore)*GamePlayed),"")</f>
        <v>1</v>
      </c>
      <c r="AP10" s="1" t="n">
        <f aca="false">IF(NOT(N10=""),SUMPRODUCT((AwayTeam=N10)*AwayScore*GamePlayed),"")</f>
        <v>10</v>
      </c>
      <c r="AQ10" s="1" t="n">
        <f aca="false">IF(NOT(N10=""),SUMPRODUCT((AwayTeam=N10)*HomeScore*GamePlayed),"")</f>
        <v>15</v>
      </c>
      <c r="AR10" s="1" t="n">
        <f aca="false">IF(NOT(N10=""),AP10-AQ10,"")</f>
        <v>-5</v>
      </c>
      <c r="AT10" s="1" t="n">
        <f aca="false">IF(NOT(N10=""),IF(NOT('Teams - Setup'!F11=""),'Teams - Setup'!F11,0),"")</f>
        <v>0</v>
      </c>
      <c r="AV10" s="1" t="n">
        <f aca="false">IF(NOT(N10=""),RANK(P10,P$5:P$16,0),"")</f>
        <v>1</v>
      </c>
      <c r="AW10" s="1" t="n">
        <f aca="false">IF(NOT(N10=""),SUMPRODUCT((P$5:P$16=P10)*(U$5:U$16&gt;U10)),"")</f>
        <v>0</v>
      </c>
      <c r="AX10" s="1" t="n">
        <f aca="false">IF(NOT(N10=""),SUMPRODUCT((P$5:P$16=P10)*(U$5:U$16=U10)*(Z$5:Z$16&gt;Z10)),"")</f>
        <v>0</v>
      </c>
      <c r="AY10" s="1" t="n">
        <f aca="false">IF(NOT(N10=""),SUMPRODUCT((P$5:P$16=P10)*(U$5:U$16=U10)*(Z$5:Z$16=Z10)*(X$5:X$16&gt;X10)),"")</f>
        <v>0</v>
      </c>
      <c r="AZ10" s="1" t="n">
        <f aca="false">IF(NOT(N10=""),SUMPRODUCT((P$5:P$16=P10)*(U$5:U$16=U10)*(Z$5:Z$16=Z10)*(X$5:X$16=X10)*(AT$5:AT$16&lt;AT10)),"")</f>
        <v>0</v>
      </c>
      <c r="BA10" s="1" t="n">
        <f aca="false">IF(NOT(N10=""),SUMPRODUCT((P$5:P$16=P10)*(U$5:U$16=U10)*(Z$5:Z$16=Z10)*(X$5:X$16=X10)*(AT$5:AT$16=AT10)*(AR$5:AR$16&gt;AR10)),"")</f>
        <v>0</v>
      </c>
      <c r="BB10" s="1" t="n">
        <f aca="false">IF(NOT(N10=""),SUMPRODUCT((P$5:P$16=P10)*(U$5:U$16=U10)*(Z$5:Z$16=Z10)*(X$5:X$16=X10)*(AT$5:AT$16=AT10)*(AR$5:AR$16=AR10)*(AP$5:AP$16&gt;AP10)),"")</f>
        <v>0</v>
      </c>
      <c r="BC10" s="1" t="n">
        <f aca="false">IF(NOT(N10=""),SUMPRODUCT((P$5:P$16=P10)*(U$5:U$16=U10)*(Z$5:Z$16=Z10)*(X$5:X$16=X10)*(AT$5:AT$16=AT10)*(AR$5:AR$16=AR10)*(AP$5:AP$16=AP10)*(AI$5:AI$16&gt;AI10)),"")</f>
        <v>0</v>
      </c>
      <c r="BD10" s="1" t="n">
        <f aca="false">IF(NOT(N10=""),SUMPRODUCT((P$5:P$16=P10)*(U$5:U$16=U10)*(Z$5:Z$16=Z10)*(X$5:X$16=X10)*(AT$5:AT$16=AT10)*(AR$5:AR$16=AR10)*(AP$5:AP$16=AP10)*(AI$5:AI$16=AI10)*(AG$5:AG$16&gt;AG10)),"")</f>
        <v>0</v>
      </c>
      <c r="BE10" s="1" t="n">
        <f aca="false">IF(NOT(N10=""),SUMPRODUCT((P$5:P$16=P10)*(U$5:U$16=U10)*(X$5:X$16=X10)*(Z$5:Z$16=Z10)*(AT$5:AT$16=AT10)*(AP$5:AP$16=AP10)*(AR$5:AR$16=AR10)*(AI$5:AI$16=AI10)*(AG$5:AG$16=AG10)*(BF$5:BF$16&gt;BF10)),"")</f>
        <v>0</v>
      </c>
      <c r="BF10" s="1" t="n">
        <f aca="false">IF(NOT(N10=""),IF(NOT('Teams - Setup'!G11=""),'Teams - Setup'!G11,0),"")</f>
        <v>0</v>
      </c>
      <c r="BH10" s="49" t="n">
        <f aca="false">IF(NOT(N10=""),ROW(N10),"")</f>
        <v>10</v>
      </c>
    </row>
    <row r="11" customFormat="false" ht="13.4" hidden="false" customHeight="false" outlineLevel="0" collapsed="false">
      <c r="B11" s="18" t="s">
        <v>85</v>
      </c>
      <c r="C11" s="19" t="s">
        <v>86</v>
      </c>
      <c r="D11" s="18" t="s">
        <v>87</v>
      </c>
      <c r="E11" s="41" t="s">
        <v>88</v>
      </c>
      <c r="F11" s="21" t="n">
        <v>3</v>
      </c>
      <c r="G11" s="21" t="n">
        <v>2</v>
      </c>
      <c r="H11" s="20" t="s">
        <v>89</v>
      </c>
      <c r="I11" s="25" t="s">
        <v>81</v>
      </c>
      <c r="K11" s="1" t="n">
        <f aca="false">IF(AND(NOT(E11=""),NOT(H11="")),IF(AND(NOT(F11=""),NOT(G11="")),1,0),0)</f>
        <v>1</v>
      </c>
      <c r="M11" s="47" t="n">
        <f aca="false">IF(NOT(N11=""),SUM(AV11:BE11),"")</f>
        <v>7</v>
      </c>
      <c r="N11" s="0" t="str">
        <f aca="false">IF(NOT('Teams - Setup'!B12=""),'Teams - Setup'!B12,"")</f>
        <v>New York</v>
      </c>
      <c r="P11" s="1" t="n">
        <f aca="false">IF(NOT(N11=""),AB11+AK11,"")</f>
        <v>15</v>
      </c>
      <c r="R11" s="1" t="n">
        <f aca="false">IF(NOT(N11=""),AC11+AL11,"")</f>
        <v>14</v>
      </c>
      <c r="S11" s="48" t="n">
        <f aca="false">IF(NOT(N11=""),IF(R11&gt;0,P11/R11,0),"")</f>
        <v>1.07142857142857</v>
      </c>
      <c r="U11" s="1" t="n">
        <f aca="false">IF(NOT(N11=""),AD11+AM11,"")</f>
        <v>3</v>
      </c>
      <c r="V11" s="1" t="n">
        <f aca="false">IF(NOT(N11=""),AE11+AN11,"")</f>
        <v>5</v>
      </c>
      <c r="W11" s="1" t="n">
        <f aca="false">IF(NOT(N11=""),AF11+AO11,"")</f>
        <v>6</v>
      </c>
      <c r="X11" s="1" t="n">
        <f aca="false">IF(NOT(N11=""),AG11+AP11,"")</f>
        <v>20</v>
      </c>
      <c r="Y11" s="1" t="n">
        <f aca="false">IF(NOT(N11=""),AH11+AQ11,"")</f>
        <v>22</v>
      </c>
      <c r="Z11" s="1" t="n">
        <f aca="false">IF(NOT(N11=""),X11-Y11,"")</f>
        <v>-2</v>
      </c>
      <c r="AB11" s="1" t="n">
        <f aca="false">IF(NOT(N11=""),(AD11*PtsHomeWin)+(AF11*PtsHomeDraw)+(AE11*PtsHomeLoss),"")</f>
        <v>8</v>
      </c>
      <c r="AC11" s="1" t="n">
        <f aca="false">IF(NOT(N11=""),SUMPRODUCT((HomeTeam=N11)*GamePlayed),"")</f>
        <v>6</v>
      </c>
      <c r="AD11" s="1" t="n">
        <f aca="false">IF(NOT(N11=""),SUMPRODUCT((HomeTeam=N11)*(HomeScore&gt;AwayScore)*GamePlayed),"")</f>
        <v>2</v>
      </c>
      <c r="AE11" s="1" t="n">
        <f aca="false">IF(NOT(N11=""),SUMPRODUCT((HomeTeam=N11)*(HomeScore&lt;AwayScore)*GamePlayed),"")</f>
        <v>2</v>
      </c>
      <c r="AF11" s="1" t="n">
        <f aca="false">IF(NOT(N11=""),SUMPRODUCT((HomeTeam=N11)*(HomeScore=AwayScore)*GamePlayed),"")</f>
        <v>2</v>
      </c>
      <c r="AG11" s="1" t="n">
        <f aca="false">IF(NOT(N11=""),SUMPRODUCT((HomeTeam=N11)*HomeScore*GamePlayed),"")</f>
        <v>13</v>
      </c>
      <c r="AH11" s="1" t="n">
        <f aca="false">IF(NOT(N11=""),SUMPRODUCT((HomeTeam=N11)*AwayScore*GamePlayed),"")</f>
        <v>10</v>
      </c>
      <c r="AI11" s="1" t="n">
        <f aca="false">IF(NOT(N11=""),AG11-AH11,"")</f>
        <v>3</v>
      </c>
      <c r="AK11" s="1" t="n">
        <f aca="false">IF(NOT(N11=""),(AM11*PtsAwayWin)+(AO11*PtsAwayDraw)+(AN11*PtsAwayLoss),"")</f>
        <v>7</v>
      </c>
      <c r="AL11" s="1" t="n">
        <f aca="false">IF(NOT(N11=""),SUMPRODUCT((AwayTeam=N11)*GamePlayed),"")</f>
        <v>8</v>
      </c>
      <c r="AM11" s="1" t="n">
        <f aca="false">IF(NOT(N11=""),SUMPRODUCT((AwayTeam=N11)*(AwayScore&gt;HomeScore)*GamePlayed),"")</f>
        <v>1</v>
      </c>
      <c r="AN11" s="1" t="n">
        <f aca="false">IF(NOT(N11=""),SUMPRODUCT((AwayTeam=N11)*(AwayScore&lt;HomeScore)*GamePlayed),"")</f>
        <v>3</v>
      </c>
      <c r="AO11" s="1" t="n">
        <f aca="false">IF(NOT(N11=""),SUMPRODUCT((AwayTeam=N11)*(AwayScore=HomeScore)*GamePlayed),"")</f>
        <v>4</v>
      </c>
      <c r="AP11" s="1" t="n">
        <f aca="false">IF(NOT(N11=""),SUMPRODUCT((AwayTeam=N11)*AwayScore*GamePlayed),"")</f>
        <v>7</v>
      </c>
      <c r="AQ11" s="1" t="n">
        <f aca="false">IF(NOT(N11=""),SUMPRODUCT((AwayTeam=N11)*HomeScore*GamePlayed),"")</f>
        <v>12</v>
      </c>
      <c r="AR11" s="1" t="n">
        <f aca="false">IF(NOT(N11=""),AP11-AQ11,"")</f>
        <v>-5</v>
      </c>
      <c r="AT11" s="1" t="n">
        <f aca="false">IF(NOT(N11=""),IF(NOT('Teams - Setup'!F12=""),'Teams - Setup'!F12,0),"")</f>
        <v>0</v>
      </c>
      <c r="AV11" s="1" t="n">
        <f aca="false">IF(NOT(N11=""),RANK(P11,P$5:P$16,0),"")</f>
        <v>7</v>
      </c>
      <c r="AW11" s="1" t="n">
        <f aca="false">IF(NOT(N11=""),SUMPRODUCT((P$5:P$16=P11)*(U$5:U$16&gt;U11)),"")</f>
        <v>0</v>
      </c>
      <c r="AX11" s="1" t="n">
        <f aca="false">IF(NOT(N11=""),SUMPRODUCT((P$5:P$16=P11)*(U$5:U$16=U11)*(Z$5:Z$16&gt;Z11)),"")</f>
        <v>0</v>
      </c>
      <c r="AY11" s="1" t="n">
        <f aca="false">IF(NOT(N11=""),SUMPRODUCT((P$5:P$16=P11)*(U$5:U$16=U11)*(Z$5:Z$16=Z11)*(X$5:X$16&gt;X11)),"")</f>
        <v>0</v>
      </c>
      <c r="AZ11" s="1" t="n">
        <f aca="false">IF(NOT(N11=""),SUMPRODUCT((P$5:P$16=P11)*(U$5:U$16=U11)*(Z$5:Z$16=Z11)*(X$5:X$16=X11)*(AT$5:AT$16&lt;AT11)),"")</f>
        <v>0</v>
      </c>
      <c r="BA11" s="1" t="n">
        <f aca="false">IF(NOT(N11=""),SUMPRODUCT((P$5:P$16=P11)*(U$5:U$16=U11)*(Z$5:Z$16=Z11)*(X$5:X$16=X11)*(AT$5:AT$16=AT11)*(AR$5:AR$16&gt;AR11)),"")</f>
        <v>0</v>
      </c>
      <c r="BB11" s="1" t="n">
        <f aca="false">IF(NOT(N11=""),SUMPRODUCT((P$5:P$16=P11)*(U$5:U$16=U11)*(Z$5:Z$16=Z11)*(X$5:X$16=X11)*(AT$5:AT$16=AT11)*(AR$5:AR$16=AR11)*(AP$5:AP$16&gt;AP11)),"")</f>
        <v>0</v>
      </c>
      <c r="BC11" s="1" t="n">
        <f aca="false">IF(NOT(N11=""),SUMPRODUCT((P$5:P$16=P11)*(U$5:U$16=U11)*(Z$5:Z$16=Z11)*(X$5:X$16=X11)*(AT$5:AT$16=AT11)*(AR$5:AR$16=AR11)*(AP$5:AP$16=AP11)*(AI$5:AI$16&gt;AI11)),"")</f>
        <v>0</v>
      </c>
      <c r="BD11" s="1" t="n">
        <f aca="false">IF(NOT(N11=""),SUMPRODUCT((P$5:P$16=P11)*(U$5:U$16=U11)*(Z$5:Z$16=Z11)*(X$5:X$16=X11)*(AT$5:AT$16=AT11)*(AR$5:AR$16=AR11)*(AP$5:AP$16=AP11)*(AI$5:AI$16=AI11)*(AG$5:AG$16&gt;AG11)),"")</f>
        <v>0</v>
      </c>
      <c r="BE11" s="1" t="n">
        <f aca="false">IF(NOT(N11=""),SUMPRODUCT((P$5:P$16=P11)*(U$5:U$16=U11)*(X$5:X$16=X11)*(Z$5:Z$16=Z11)*(AT$5:AT$16=AT11)*(AP$5:AP$16=AP11)*(AR$5:AR$16=AR11)*(AI$5:AI$16=AI11)*(AG$5:AG$16=AG11)*(BF$5:BF$16&gt;BF11)),"")</f>
        <v>0</v>
      </c>
      <c r="BF11" s="1" t="n">
        <f aca="false">IF(NOT(N11=""),IF(NOT('Teams - Setup'!G12=""),'Teams - Setup'!G12,0),"")</f>
        <v>0</v>
      </c>
      <c r="BH11" s="49" t="n">
        <f aca="false">IF(NOT(N11=""),ROW(N11),"")</f>
        <v>11</v>
      </c>
    </row>
    <row r="12" customFormat="false" ht="13.4" hidden="false" customHeight="false" outlineLevel="0" collapsed="false">
      <c r="B12" s="18" t="s">
        <v>42</v>
      </c>
      <c r="C12" s="19" t="s">
        <v>90</v>
      </c>
      <c r="D12" s="18" t="s">
        <v>91</v>
      </c>
      <c r="E12" s="41" t="s">
        <v>83</v>
      </c>
      <c r="F12" s="21" t="n">
        <v>1</v>
      </c>
      <c r="G12" s="21" t="n">
        <v>0</v>
      </c>
      <c r="H12" s="20" t="s">
        <v>76</v>
      </c>
      <c r="I12" s="25" t="s">
        <v>92</v>
      </c>
      <c r="K12" s="1" t="n">
        <f aca="false">IF(AND(NOT(E12=""),NOT(H12="")),IF(AND(NOT(F12=""),NOT(G12="")),1,0),0)</f>
        <v>1</v>
      </c>
      <c r="M12" s="47" t="n">
        <f aca="false">IF(NOT(N12=""),SUM(AV12:BE12),"")</f>
        <v>8</v>
      </c>
      <c r="N12" s="0" t="str">
        <f aca="false">IF(NOT('Teams - Setup'!B13=""),'Teams - Setup'!B13,"")</f>
        <v>Philadelphia</v>
      </c>
      <c r="P12" s="1" t="n">
        <f aca="false">IF(NOT(N12=""),AB12+AK12,"")</f>
        <v>14</v>
      </c>
      <c r="R12" s="1" t="n">
        <f aca="false">IF(NOT(N12=""),AC12+AL12,"")</f>
        <v>15</v>
      </c>
      <c r="S12" s="48" t="n">
        <f aca="false">IF(NOT(N12=""),IF(R12&gt;0,P12/R12,0),"")</f>
        <v>0.933333333333333</v>
      </c>
      <c r="U12" s="1" t="n">
        <f aca="false">IF(NOT(N12=""),AD12+AM12,"")</f>
        <v>3</v>
      </c>
      <c r="V12" s="1" t="n">
        <f aca="false">IF(NOT(N12=""),AE12+AN12,"")</f>
        <v>7</v>
      </c>
      <c r="W12" s="1" t="n">
        <f aca="false">IF(NOT(N12=""),AF12+AO12,"")</f>
        <v>5</v>
      </c>
      <c r="X12" s="1" t="n">
        <f aca="false">IF(NOT(N12=""),AG12+AP12,"")</f>
        <v>19</v>
      </c>
      <c r="Y12" s="1" t="n">
        <f aca="false">IF(NOT(N12=""),AH12+AQ12,"")</f>
        <v>24</v>
      </c>
      <c r="Z12" s="1" t="n">
        <f aca="false">IF(NOT(N12=""),X12-Y12,"")</f>
        <v>-5</v>
      </c>
      <c r="AB12" s="1" t="n">
        <f aca="false">IF(NOT(N12=""),(AD12*PtsHomeWin)+(AF12*PtsHomeDraw)+(AE12*PtsHomeLoss),"")</f>
        <v>6</v>
      </c>
      <c r="AC12" s="1" t="n">
        <f aca="false">IF(NOT(N12=""),SUMPRODUCT((HomeTeam=N12)*GamePlayed),"")</f>
        <v>6</v>
      </c>
      <c r="AD12" s="1" t="n">
        <f aca="false">IF(NOT(N12=""),SUMPRODUCT((HomeTeam=N12)*(HomeScore&gt;AwayScore)*GamePlayed),"")</f>
        <v>1</v>
      </c>
      <c r="AE12" s="1" t="n">
        <f aca="false">IF(NOT(N12=""),SUMPRODUCT((HomeTeam=N12)*(HomeScore&lt;AwayScore)*GamePlayed),"")</f>
        <v>2</v>
      </c>
      <c r="AF12" s="1" t="n">
        <f aca="false">IF(NOT(N12=""),SUMPRODUCT((HomeTeam=N12)*(HomeScore=AwayScore)*GamePlayed),"")</f>
        <v>3</v>
      </c>
      <c r="AG12" s="1" t="n">
        <f aca="false">IF(NOT(N12=""),SUMPRODUCT((HomeTeam=N12)*HomeScore*GamePlayed),"")</f>
        <v>7</v>
      </c>
      <c r="AH12" s="1" t="n">
        <f aca="false">IF(NOT(N12=""),SUMPRODUCT((HomeTeam=N12)*AwayScore*GamePlayed),"")</f>
        <v>9</v>
      </c>
      <c r="AI12" s="1" t="n">
        <f aca="false">IF(NOT(N12=""),AG12-AH12,"")</f>
        <v>-2</v>
      </c>
      <c r="AK12" s="1" t="n">
        <f aca="false">IF(NOT(N12=""),(AM12*PtsAwayWin)+(AO12*PtsAwayDraw)+(AN12*PtsAwayLoss),"")</f>
        <v>8</v>
      </c>
      <c r="AL12" s="1" t="n">
        <f aca="false">IF(NOT(N12=""),SUMPRODUCT((AwayTeam=N12)*GamePlayed),"")</f>
        <v>9</v>
      </c>
      <c r="AM12" s="1" t="n">
        <f aca="false">IF(NOT(N12=""),SUMPRODUCT((AwayTeam=N12)*(AwayScore&gt;HomeScore)*GamePlayed),"")</f>
        <v>2</v>
      </c>
      <c r="AN12" s="1" t="n">
        <f aca="false">IF(NOT(N12=""),SUMPRODUCT((AwayTeam=N12)*(AwayScore&lt;HomeScore)*GamePlayed),"")</f>
        <v>5</v>
      </c>
      <c r="AO12" s="1" t="n">
        <f aca="false">IF(NOT(N12=""),SUMPRODUCT((AwayTeam=N12)*(AwayScore=HomeScore)*GamePlayed),"")</f>
        <v>2</v>
      </c>
      <c r="AP12" s="1" t="n">
        <f aca="false">IF(NOT(N12=""),SUMPRODUCT((AwayTeam=N12)*AwayScore*GamePlayed),"")</f>
        <v>12</v>
      </c>
      <c r="AQ12" s="1" t="n">
        <f aca="false">IF(NOT(N12=""),SUMPRODUCT((AwayTeam=N12)*HomeScore*GamePlayed),"")</f>
        <v>15</v>
      </c>
      <c r="AR12" s="1" t="n">
        <f aca="false">IF(NOT(N12=""),AP12-AQ12,"")</f>
        <v>-3</v>
      </c>
      <c r="AT12" s="1" t="n">
        <f aca="false">IF(NOT(N12=""),IF(NOT('Teams - Setup'!F13=""),'Teams - Setup'!F13,0),"")</f>
        <v>0</v>
      </c>
      <c r="AV12" s="1" t="n">
        <f aca="false">IF(NOT(N12=""),RANK(P12,P$5:P$16,0),"")</f>
        <v>8</v>
      </c>
      <c r="AW12" s="1" t="n">
        <f aca="false">IF(NOT(N12=""),SUMPRODUCT((P$5:P$16=P12)*(U$5:U$16&gt;U12)),"")</f>
        <v>0</v>
      </c>
      <c r="AX12" s="1" t="n">
        <f aca="false">IF(NOT(N12=""),SUMPRODUCT((P$5:P$16=P12)*(U$5:U$16=U12)*(Z$5:Z$16&gt;Z12)),"")</f>
        <v>0</v>
      </c>
      <c r="AY12" s="1" t="n">
        <f aca="false">IF(NOT(N12=""),SUMPRODUCT((P$5:P$16=P12)*(U$5:U$16=U12)*(Z$5:Z$16=Z12)*(X$5:X$16&gt;X12)),"")</f>
        <v>0</v>
      </c>
      <c r="AZ12" s="1" t="n">
        <f aca="false">IF(NOT(N12=""),SUMPRODUCT((P$5:P$16=P12)*(U$5:U$16=U12)*(Z$5:Z$16=Z12)*(X$5:X$16=X12)*(AT$5:AT$16&lt;AT12)),"")</f>
        <v>0</v>
      </c>
      <c r="BA12" s="1" t="n">
        <f aca="false">IF(NOT(N12=""),SUMPRODUCT((P$5:P$16=P12)*(U$5:U$16=U12)*(Z$5:Z$16=Z12)*(X$5:X$16=X12)*(AT$5:AT$16=AT12)*(AR$5:AR$16&gt;AR12)),"")</f>
        <v>0</v>
      </c>
      <c r="BB12" s="1" t="n">
        <f aca="false">IF(NOT(N12=""),SUMPRODUCT((P$5:P$16=P12)*(U$5:U$16=U12)*(Z$5:Z$16=Z12)*(X$5:X$16=X12)*(AT$5:AT$16=AT12)*(AR$5:AR$16=AR12)*(AP$5:AP$16&gt;AP12)),"")</f>
        <v>0</v>
      </c>
      <c r="BC12" s="1" t="n">
        <f aca="false">IF(NOT(N12=""),SUMPRODUCT((P$5:P$16=P12)*(U$5:U$16=U12)*(Z$5:Z$16=Z12)*(X$5:X$16=X12)*(AT$5:AT$16=AT12)*(AR$5:AR$16=AR12)*(AP$5:AP$16=AP12)*(AI$5:AI$16&gt;AI12)),"")</f>
        <v>0</v>
      </c>
      <c r="BD12" s="1" t="n">
        <f aca="false">IF(NOT(N12=""),SUMPRODUCT((P$5:P$16=P12)*(U$5:U$16=U12)*(Z$5:Z$16=Z12)*(X$5:X$16=X12)*(AT$5:AT$16=AT12)*(AR$5:AR$16=AR12)*(AP$5:AP$16=AP12)*(AI$5:AI$16=AI12)*(AG$5:AG$16&gt;AG12)),"")</f>
        <v>0</v>
      </c>
      <c r="BE12" s="1" t="n">
        <f aca="false">IF(NOT(N12=""),SUMPRODUCT((P$5:P$16=P12)*(U$5:U$16=U12)*(X$5:X$16=X12)*(Z$5:Z$16=Z12)*(AT$5:AT$16=AT12)*(AP$5:AP$16=AP12)*(AR$5:AR$16=AR12)*(AI$5:AI$16=AI12)*(AG$5:AG$16=AG12)*(BF$5:BF$16&gt;BF12)),"")</f>
        <v>0</v>
      </c>
      <c r="BF12" s="1" t="n">
        <f aca="false">IF(NOT(N12=""),IF(NOT('Teams - Setup'!G13=""),'Teams - Setup'!G13,0),"")</f>
        <v>0</v>
      </c>
      <c r="BH12" s="49" t="n">
        <f aca="false">IF(NOT(N12=""),ROW(N12),"")</f>
        <v>12</v>
      </c>
    </row>
    <row r="13" customFormat="false" ht="13.4" hidden="false" customHeight="false" outlineLevel="0" collapsed="false">
      <c r="B13" s="18" t="s">
        <v>42</v>
      </c>
      <c r="C13" s="19" t="s">
        <v>90</v>
      </c>
      <c r="D13" s="18" t="s">
        <v>91</v>
      </c>
      <c r="E13" s="41" t="s">
        <v>69</v>
      </c>
      <c r="F13" s="21" t="n">
        <v>1</v>
      </c>
      <c r="G13" s="21" t="n">
        <v>1</v>
      </c>
      <c r="H13" s="20" t="s">
        <v>93</v>
      </c>
      <c r="I13" s="25" t="s">
        <v>94</v>
      </c>
      <c r="K13" s="1" t="n">
        <f aca="false">IF(AND(NOT(E13=""),NOT(H13="")),IF(AND(NOT(F13=""),NOT(G13="")),1,0),0)</f>
        <v>1</v>
      </c>
      <c r="M13" s="47" t="n">
        <f aca="false">IF(NOT(N13=""),SUM(AV13:BE13),"")</f>
        <v>3</v>
      </c>
      <c r="N13" s="0" t="str">
        <f aca="false">IF(NOT('Teams - Setup'!B14=""),'Teams - Setup'!B14,"")</f>
        <v>Sporting KC</v>
      </c>
      <c r="P13" s="1" t="n">
        <f aca="false">IF(NOT(N13=""),AB13+AK13,"")</f>
        <v>19</v>
      </c>
      <c r="R13" s="1" t="n">
        <f aca="false">IF(NOT(N13=""),AC13+AL13,"")</f>
        <v>14</v>
      </c>
      <c r="S13" s="48" t="n">
        <f aca="false">IF(NOT(N13=""),IF(R13&gt;0,P13/R13,0),"")</f>
        <v>1.35714285714286</v>
      </c>
      <c r="U13" s="1" t="n">
        <f aca="false">IF(NOT(N13=""),AD13+AM13,"")</f>
        <v>5</v>
      </c>
      <c r="V13" s="1" t="n">
        <f aca="false">IF(NOT(N13=""),AE13+AN13,"")</f>
        <v>5</v>
      </c>
      <c r="W13" s="1" t="n">
        <f aca="false">IF(NOT(N13=""),AF13+AO13,"")</f>
        <v>4</v>
      </c>
      <c r="X13" s="1" t="n">
        <f aca="false">IF(NOT(N13=""),AG13+AP13,"")</f>
        <v>19</v>
      </c>
      <c r="Y13" s="1" t="n">
        <f aca="false">IF(NOT(N13=""),AH13+AQ13,"")</f>
        <v>14</v>
      </c>
      <c r="Z13" s="1" t="n">
        <f aca="false">IF(NOT(N13=""),X13-Y13,"")</f>
        <v>5</v>
      </c>
      <c r="AB13" s="1" t="n">
        <f aca="false">IF(NOT(N13=""),(AD13*PtsHomeWin)+(AF13*PtsHomeDraw)+(AE13*PtsHomeLoss),"")</f>
        <v>13</v>
      </c>
      <c r="AC13" s="1" t="n">
        <f aca="false">IF(NOT(N13=""),SUMPRODUCT((HomeTeam=N13)*GamePlayed),"")</f>
        <v>8</v>
      </c>
      <c r="AD13" s="1" t="n">
        <f aca="false">IF(NOT(N13=""),SUMPRODUCT((HomeTeam=N13)*(HomeScore&gt;AwayScore)*GamePlayed),"")</f>
        <v>3</v>
      </c>
      <c r="AE13" s="1" t="n">
        <f aca="false">IF(NOT(N13=""),SUMPRODUCT((HomeTeam=N13)*(HomeScore&lt;AwayScore)*GamePlayed),"")</f>
        <v>1</v>
      </c>
      <c r="AF13" s="1" t="n">
        <f aca="false">IF(NOT(N13=""),SUMPRODUCT((HomeTeam=N13)*(HomeScore=AwayScore)*GamePlayed),"")</f>
        <v>4</v>
      </c>
      <c r="AG13" s="1" t="n">
        <f aca="false">IF(NOT(N13=""),SUMPRODUCT((HomeTeam=N13)*HomeScore*GamePlayed),"")</f>
        <v>12</v>
      </c>
      <c r="AH13" s="1" t="n">
        <f aca="false">IF(NOT(N13=""),SUMPRODUCT((HomeTeam=N13)*AwayScore*GamePlayed),"")</f>
        <v>6</v>
      </c>
      <c r="AI13" s="1" t="n">
        <f aca="false">IF(NOT(N13=""),AG13-AH13,"")</f>
        <v>6</v>
      </c>
      <c r="AK13" s="1" t="n">
        <f aca="false">IF(NOT(N13=""),(AM13*PtsAwayWin)+(AO13*PtsAwayDraw)+(AN13*PtsAwayLoss),"")</f>
        <v>6</v>
      </c>
      <c r="AL13" s="1" t="n">
        <f aca="false">IF(NOT(N13=""),SUMPRODUCT((AwayTeam=N13)*GamePlayed),"")</f>
        <v>6</v>
      </c>
      <c r="AM13" s="1" t="n">
        <f aca="false">IF(NOT(N13=""),SUMPRODUCT((AwayTeam=N13)*(AwayScore&gt;HomeScore)*GamePlayed),"")</f>
        <v>2</v>
      </c>
      <c r="AN13" s="1" t="n">
        <f aca="false">IF(NOT(N13=""),SUMPRODUCT((AwayTeam=N13)*(AwayScore&lt;HomeScore)*GamePlayed),"")</f>
        <v>4</v>
      </c>
      <c r="AO13" s="1" t="n">
        <f aca="false">IF(NOT(N13=""),SUMPRODUCT((AwayTeam=N13)*(AwayScore=HomeScore)*GamePlayed),"")</f>
        <v>0</v>
      </c>
      <c r="AP13" s="1" t="n">
        <f aca="false">IF(NOT(N13=""),SUMPRODUCT((AwayTeam=N13)*AwayScore*GamePlayed),"")</f>
        <v>7</v>
      </c>
      <c r="AQ13" s="1" t="n">
        <f aca="false">IF(NOT(N13=""),SUMPRODUCT((AwayTeam=N13)*HomeScore*GamePlayed),"")</f>
        <v>8</v>
      </c>
      <c r="AR13" s="1" t="n">
        <f aca="false">IF(NOT(N13=""),AP13-AQ13,"")</f>
        <v>-1</v>
      </c>
      <c r="AT13" s="1" t="n">
        <f aca="false">IF(NOT(N13=""),IF(NOT('Teams - Setup'!F14=""),'Teams - Setup'!F14,0),"")</f>
        <v>0</v>
      </c>
      <c r="AV13" s="1" t="n">
        <f aca="false">IF(NOT(N13=""),RANK(P13,P$5:P$16,0),"")</f>
        <v>3</v>
      </c>
      <c r="AW13" s="1" t="n">
        <f aca="false">IF(NOT(N13=""),SUMPRODUCT((P$5:P$16=P13)*(U$5:U$16&gt;U13)),"")</f>
        <v>0</v>
      </c>
      <c r="AX13" s="1" t="n">
        <f aca="false">IF(NOT(N13=""),SUMPRODUCT((P$5:P$16=P13)*(U$5:U$16=U13)*(Z$5:Z$16&gt;Z13)),"")</f>
        <v>0</v>
      </c>
      <c r="AY13" s="1" t="n">
        <f aca="false">IF(NOT(N13=""),SUMPRODUCT((P$5:P$16=P13)*(U$5:U$16=U13)*(Z$5:Z$16=Z13)*(X$5:X$16&gt;X13)),"")</f>
        <v>0</v>
      </c>
      <c r="AZ13" s="1" t="n">
        <f aca="false">IF(NOT(N13=""),SUMPRODUCT((P$5:P$16=P13)*(U$5:U$16=U13)*(Z$5:Z$16=Z13)*(X$5:X$16=X13)*(AT$5:AT$16&lt;AT13)),"")</f>
        <v>0</v>
      </c>
      <c r="BA13" s="1" t="n">
        <f aca="false">IF(NOT(N13=""),SUMPRODUCT((P$5:P$16=P13)*(U$5:U$16=U13)*(Z$5:Z$16=Z13)*(X$5:X$16=X13)*(AT$5:AT$16=AT13)*(AR$5:AR$16&gt;AR13)),"")</f>
        <v>0</v>
      </c>
      <c r="BB13" s="1" t="n">
        <f aca="false">IF(NOT(N13=""),SUMPRODUCT((P$5:P$16=P13)*(U$5:U$16=U13)*(Z$5:Z$16=Z13)*(X$5:X$16=X13)*(AT$5:AT$16=AT13)*(AR$5:AR$16=AR13)*(AP$5:AP$16&gt;AP13)),"")</f>
        <v>0</v>
      </c>
      <c r="BC13" s="1" t="n">
        <f aca="false">IF(NOT(N13=""),SUMPRODUCT((P$5:P$16=P13)*(U$5:U$16=U13)*(Z$5:Z$16=Z13)*(X$5:X$16=X13)*(AT$5:AT$16=AT13)*(AR$5:AR$16=AR13)*(AP$5:AP$16=AP13)*(AI$5:AI$16&gt;AI13)),"")</f>
        <v>0</v>
      </c>
      <c r="BD13" s="1" t="n">
        <f aca="false">IF(NOT(N13=""),SUMPRODUCT((P$5:P$16=P13)*(U$5:U$16=U13)*(Z$5:Z$16=Z13)*(X$5:X$16=X13)*(AT$5:AT$16=AT13)*(AR$5:AR$16=AR13)*(AP$5:AP$16=AP13)*(AI$5:AI$16=AI13)*(AG$5:AG$16&gt;AG13)),"")</f>
        <v>0</v>
      </c>
      <c r="BE13" s="1" t="n">
        <f aca="false">IF(NOT(N13=""),SUMPRODUCT((P$5:P$16=P13)*(U$5:U$16=U13)*(X$5:X$16=X13)*(Z$5:Z$16=Z13)*(AT$5:AT$16=AT13)*(AP$5:AP$16=AP13)*(AR$5:AR$16=AR13)*(AI$5:AI$16=AI13)*(AG$5:AG$16=AG13)*(BF$5:BF$16&gt;BF13)),"")</f>
        <v>0</v>
      </c>
      <c r="BF13" s="1" t="n">
        <f aca="false">IF(NOT(N13=""),IF(NOT('Teams - Setup'!G14=""),'Teams - Setup'!G14,0),"")</f>
        <v>0</v>
      </c>
      <c r="BH13" s="49" t="n">
        <f aca="false">IF(NOT(N13=""),ROW(N13),"")</f>
        <v>13</v>
      </c>
    </row>
    <row r="14" customFormat="false" ht="13.4" hidden="false" customHeight="false" outlineLevel="0" collapsed="false">
      <c r="B14" s="18" t="s">
        <v>42</v>
      </c>
      <c r="C14" s="19" t="s">
        <v>90</v>
      </c>
      <c r="D14" s="18" t="s">
        <v>95</v>
      </c>
      <c r="E14" s="41" t="s">
        <v>45</v>
      </c>
      <c r="F14" s="21" t="n">
        <v>1</v>
      </c>
      <c r="G14" s="21" t="n">
        <v>2</v>
      </c>
      <c r="H14" s="20" t="s">
        <v>96</v>
      </c>
      <c r="I14" s="25" t="s">
        <v>47</v>
      </c>
      <c r="K14" s="1" t="n">
        <f aca="false">IF(AND(NOT(E14=""),NOT(H14="")),IF(AND(NOT(F14=""),NOT(G14="")),1,0),0)</f>
        <v>1</v>
      </c>
      <c r="M14" s="47" t="n">
        <f aca="false">IF(NOT(N14=""),SUM(AV14:BE14),"")</f>
        <v>6</v>
      </c>
      <c r="N14" s="0" t="str">
        <f aca="false">IF(NOT('Teams - Setup'!B15=""),'Teams - Setup'!B15,"")</f>
        <v>Toronto FC</v>
      </c>
      <c r="P14" s="1" t="n">
        <f aca="false">IF(NOT(N14=""),AB14+AK14,"")</f>
        <v>16</v>
      </c>
      <c r="R14" s="1" t="n">
        <f aca="false">IF(NOT(N14=""),AC14+AL14,"")</f>
        <v>10</v>
      </c>
      <c r="S14" s="48" t="n">
        <f aca="false">IF(NOT(N14=""),IF(R14&gt;0,P14/R14,0),"")</f>
        <v>1.6</v>
      </c>
      <c r="U14" s="1" t="n">
        <f aca="false">IF(NOT(N14=""),AD14+AM14,"")</f>
        <v>5</v>
      </c>
      <c r="V14" s="1" t="n">
        <f aca="false">IF(NOT(N14=""),AE14+AN14,"")</f>
        <v>4</v>
      </c>
      <c r="W14" s="1" t="n">
        <f aca="false">IF(NOT(N14=""),AF14+AO14,"")</f>
        <v>1</v>
      </c>
      <c r="X14" s="1" t="n">
        <f aca="false">IF(NOT(N14=""),AG14+AP14,"")</f>
        <v>14</v>
      </c>
      <c r="Y14" s="1" t="n">
        <f aca="false">IF(NOT(N14=""),AH14+AQ14,"")</f>
        <v>13</v>
      </c>
      <c r="Z14" s="1" t="n">
        <f aca="false">IF(NOT(N14=""),X14-Y14,"")</f>
        <v>1</v>
      </c>
      <c r="AB14" s="1" t="n">
        <f aca="false">IF(NOT(N14=""),(AD14*PtsHomeWin)+(AF14*PtsHomeDraw)+(AE14*PtsHomeLoss),"")</f>
        <v>9</v>
      </c>
      <c r="AC14" s="1" t="n">
        <f aca="false">IF(NOT(N14=""),SUMPRODUCT((HomeTeam=N14)*GamePlayed),"")</f>
        <v>5</v>
      </c>
      <c r="AD14" s="1" t="n">
        <f aca="false">IF(NOT(N14=""),SUMPRODUCT((HomeTeam=N14)*(HomeScore&gt;AwayScore)*GamePlayed),"")</f>
        <v>3</v>
      </c>
      <c r="AE14" s="1" t="n">
        <f aca="false">IF(NOT(N14=""),SUMPRODUCT((HomeTeam=N14)*(HomeScore&lt;AwayScore)*GamePlayed),"")</f>
        <v>2</v>
      </c>
      <c r="AF14" s="1" t="n">
        <f aca="false">IF(NOT(N14=""),SUMPRODUCT((HomeTeam=N14)*(HomeScore=AwayScore)*GamePlayed),"")</f>
        <v>0</v>
      </c>
      <c r="AG14" s="1" t="n">
        <f aca="false">IF(NOT(N14=""),SUMPRODUCT((HomeTeam=N14)*HomeScore*GamePlayed),"")</f>
        <v>7</v>
      </c>
      <c r="AH14" s="1" t="n">
        <f aca="false">IF(NOT(N14=""),SUMPRODUCT((HomeTeam=N14)*AwayScore*GamePlayed),"")</f>
        <v>5</v>
      </c>
      <c r="AI14" s="1" t="n">
        <f aca="false">IF(NOT(N14=""),AG14-AH14,"")</f>
        <v>2</v>
      </c>
      <c r="AK14" s="1" t="n">
        <f aca="false">IF(NOT(N14=""),(AM14*PtsAwayWin)+(AO14*PtsAwayDraw)+(AN14*PtsAwayLoss),"")</f>
        <v>7</v>
      </c>
      <c r="AL14" s="1" t="n">
        <f aca="false">IF(NOT(N14=""),SUMPRODUCT((AwayTeam=N14)*GamePlayed),"")</f>
        <v>5</v>
      </c>
      <c r="AM14" s="1" t="n">
        <f aca="false">IF(NOT(N14=""),SUMPRODUCT((AwayTeam=N14)*(AwayScore&gt;HomeScore)*GamePlayed),"")</f>
        <v>2</v>
      </c>
      <c r="AN14" s="1" t="n">
        <f aca="false">IF(NOT(N14=""),SUMPRODUCT((AwayTeam=N14)*(AwayScore&lt;HomeScore)*GamePlayed),"")</f>
        <v>2</v>
      </c>
      <c r="AO14" s="1" t="n">
        <f aca="false">IF(NOT(N14=""),SUMPRODUCT((AwayTeam=N14)*(AwayScore=HomeScore)*GamePlayed),"")</f>
        <v>1</v>
      </c>
      <c r="AP14" s="1" t="n">
        <f aca="false">IF(NOT(N14=""),SUMPRODUCT((AwayTeam=N14)*AwayScore*GamePlayed),"")</f>
        <v>7</v>
      </c>
      <c r="AQ14" s="1" t="n">
        <f aca="false">IF(NOT(N14=""),SUMPRODUCT((AwayTeam=N14)*HomeScore*GamePlayed),"")</f>
        <v>8</v>
      </c>
      <c r="AR14" s="1" t="n">
        <f aca="false">IF(NOT(N14=""),AP14-AQ14,"")</f>
        <v>-1</v>
      </c>
      <c r="AT14" s="1" t="n">
        <f aca="false">IF(NOT(N14=""),IF(NOT('Teams - Setup'!F15=""),'Teams - Setup'!F15,0),"")</f>
        <v>0</v>
      </c>
      <c r="AV14" s="1" t="n">
        <f aca="false">IF(NOT(N14=""),RANK(P14,P$5:P$16,0),"")</f>
        <v>6</v>
      </c>
      <c r="AW14" s="1" t="n">
        <f aca="false">IF(NOT(N14=""),SUMPRODUCT((P$5:P$16=P14)*(U$5:U$16&gt;U14)),"")</f>
        <v>0</v>
      </c>
      <c r="AX14" s="1" t="n">
        <f aca="false">IF(NOT(N14=""),SUMPRODUCT((P$5:P$16=P14)*(U$5:U$16=U14)*(Z$5:Z$16&gt;Z14)),"")</f>
        <v>0</v>
      </c>
      <c r="AY14" s="1" t="n">
        <f aca="false">IF(NOT(N14=""),SUMPRODUCT((P$5:P$16=P14)*(U$5:U$16=U14)*(Z$5:Z$16=Z14)*(X$5:X$16&gt;X14)),"")</f>
        <v>0</v>
      </c>
      <c r="AZ14" s="1" t="n">
        <f aca="false">IF(NOT(N14=""),SUMPRODUCT((P$5:P$16=P14)*(U$5:U$16=U14)*(Z$5:Z$16=Z14)*(X$5:X$16=X14)*(AT$5:AT$16&lt;AT14)),"")</f>
        <v>0</v>
      </c>
      <c r="BA14" s="1" t="n">
        <f aca="false">IF(NOT(N14=""),SUMPRODUCT((P$5:P$16=P14)*(U$5:U$16=U14)*(Z$5:Z$16=Z14)*(X$5:X$16=X14)*(AT$5:AT$16=AT14)*(AR$5:AR$16&gt;AR14)),"")</f>
        <v>0</v>
      </c>
      <c r="BB14" s="1" t="n">
        <f aca="false">IF(NOT(N14=""),SUMPRODUCT((P$5:P$16=P14)*(U$5:U$16=U14)*(Z$5:Z$16=Z14)*(X$5:X$16=X14)*(AT$5:AT$16=AT14)*(AR$5:AR$16=AR14)*(AP$5:AP$16&gt;AP14)),"")</f>
        <v>0</v>
      </c>
      <c r="BC14" s="1" t="n">
        <f aca="false">IF(NOT(N14=""),SUMPRODUCT((P$5:P$16=P14)*(U$5:U$16=U14)*(Z$5:Z$16=Z14)*(X$5:X$16=X14)*(AT$5:AT$16=AT14)*(AR$5:AR$16=AR14)*(AP$5:AP$16=AP14)*(AI$5:AI$16&gt;AI14)),"")</f>
        <v>0</v>
      </c>
      <c r="BD14" s="1" t="n">
        <f aca="false">IF(NOT(N14=""),SUMPRODUCT((P$5:P$16=P14)*(U$5:U$16=U14)*(Z$5:Z$16=Z14)*(X$5:X$16=X14)*(AT$5:AT$16=AT14)*(AR$5:AR$16=AR14)*(AP$5:AP$16=AP14)*(AI$5:AI$16=AI14)*(AG$5:AG$16&gt;AG14)),"")</f>
        <v>0</v>
      </c>
      <c r="BE14" s="1" t="n">
        <f aca="false">IF(NOT(N14=""),SUMPRODUCT((P$5:P$16=P14)*(U$5:U$16=U14)*(X$5:X$16=X14)*(Z$5:Z$16=Z14)*(AT$5:AT$16=AT14)*(AP$5:AP$16=AP14)*(AR$5:AR$16=AR14)*(AI$5:AI$16=AI14)*(AG$5:AG$16=AG14)*(BF$5:BF$16&gt;BF14)),"")</f>
        <v>0</v>
      </c>
      <c r="BF14" s="1" t="n">
        <f aca="false">IF(NOT(N14=""),IF(NOT('Teams - Setup'!G15=""),'Teams - Setup'!G15,0),"")</f>
        <v>0</v>
      </c>
      <c r="BH14" s="49" t="n">
        <f aca="false">IF(NOT(N14=""),ROW(N14),"")</f>
        <v>14</v>
      </c>
    </row>
    <row r="15" customFormat="false" ht="13.4" hidden="false" customHeight="false" outlineLevel="0" collapsed="false">
      <c r="B15" s="18" t="s">
        <v>42</v>
      </c>
      <c r="C15" s="19" t="s">
        <v>90</v>
      </c>
      <c r="D15" s="18" t="s">
        <v>97</v>
      </c>
      <c r="E15" s="41" t="s">
        <v>75</v>
      </c>
      <c r="F15" s="21" t="n">
        <v>1</v>
      </c>
      <c r="G15" s="21" t="n">
        <v>0</v>
      </c>
      <c r="H15" s="20" t="s">
        <v>73</v>
      </c>
      <c r="I15" s="25" t="s">
        <v>77</v>
      </c>
      <c r="K15" s="1" t="n">
        <f aca="false">IF(AND(NOT(E15=""),NOT(H15="")),IF(AND(NOT(F15=""),NOT(G15="")),1,0),0)</f>
        <v>1</v>
      </c>
      <c r="M15" s="47" t="str">
        <f aca="false">IF(NOT(N15=""),SUM(AV15:BE15),"")</f>
        <v/>
      </c>
      <c r="N15" s="0" t="str">
        <f aca="false">IF(NOT('Teams - Setup'!B16=""),'Teams - Setup'!B16,"")</f>
        <v/>
      </c>
      <c r="P15" s="1" t="str">
        <f aca="false">IF(NOT(N15=""),AB15+AK15,"")</f>
        <v/>
      </c>
      <c r="R15" s="1" t="str">
        <f aca="false">IF(NOT(N15=""),AC15+AL15,"")</f>
        <v/>
      </c>
      <c r="S15" s="48" t="str">
        <f aca="false">IF(NOT(N15=""),IF(R15&gt;0,P15/R15,0),"")</f>
        <v/>
      </c>
      <c r="U15" s="1" t="str">
        <f aca="false">IF(NOT(N15=""),AD15+AM15,"")</f>
        <v/>
      </c>
      <c r="V15" s="1" t="str">
        <f aca="false">IF(NOT(N15=""),AE15+AN15,"")</f>
        <v/>
      </c>
      <c r="W15" s="1" t="str">
        <f aca="false">IF(NOT(N15=""),AF15+AO15,"")</f>
        <v/>
      </c>
      <c r="X15" s="1" t="str">
        <f aca="false">IF(NOT(N15=""),AG15+AP15,"")</f>
        <v/>
      </c>
      <c r="Y15" s="1" t="str">
        <f aca="false">IF(NOT(N15=""),AH15+AQ15,"")</f>
        <v/>
      </c>
      <c r="Z15" s="1" t="str">
        <f aca="false">IF(NOT(N15=""),X15-Y15,"")</f>
        <v/>
      </c>
      <c r="AB15" s="1" t="str">
        <f aca="false">IF(NOT(N15=""),(AD15*PtsHomeWin)+(AF15*PtsHomeDraw)+(AE15*PtsHomeLoss),"")</f>
        <v/>
      </c>
      <c r="AC15" s="1" t="str">
        <f aca="false">IF(NOT(N15=""),SUMPRODUCT((HomeTeam=N15)*GamePlayed),"")</f>
        <v/>
      </c>
      <c r="AD15" s="1" t="str">
        <f aca="false">IF(NOT(N15=""),SUMPRODUCT((HomeTeam=N15)*(HomeScore&gt;AwayScore)*GamePlayed),"")</f>
        <v/>
      </c>
      <c r="AE15" s="1" t="str">
        <f aca="false">IF(NOT(N15=""),SUMPRODUCT((HomeTeam=N15)*(HomeScore&lt;AwayScore)*GamePlayed),"")</f>
        <v/>
      </c>
      <c r="AF15" s="1" t="str">
        <f aca="false">IF(NOT(N15=""),SUMPRODUCT((HomeTeam=N15)*(HomeScore=AwayScore)*GamePlayed),"")</f>
        <v/>
      </c>
      <c r="AG15" s="1" t="str">
        <f aca="false">IF(NOT(N15=""),SUMPRODUCT((HomeTeam=N15)*HomeScore*GamePlayed),"")</f>
        <v/>
      </c>
      <c r="AH15" s="1" t="str">
        <f aca="false">IF(NOT(N15=""),SUMPRODUCT((HomeTeam=N15)*AwayScore*GamePlayed),"")</f>
        <v/>
      </c>
      <c r="AI15" s="1" t="str">
        <f aca="false">IF(NOT(N15=""),AG15-AH15,"")</f>
        <v/>
      </c>
      <c r="AK15" s="1" t="str">
        <f aca="false">IF(NOT(N15=""),(AM15*PtsAwayWin)+(AO15*PtsAwayDraw)+(AN15*PtsAwayLoss),"")</f>
        <v/>
      </c>
      <c r="AL15" s="1" t="str">
        <f aca="false">IF(NOT(N15=""),SUMPRODUCT((AwayTeam=N15)*GamePlayed),"")</f>
        <v/>
      </c>
      <c r="AM15" s="1" t="str">
        <f aca="false">IF(NOT(N15=""),SUMPRODUCT((AwayTeam=N15)*(AwayScore&gt;HomeScore)*GamePlayed),"")</f>
        <v/>
      </c>
      <c r="AN15" s="1" t="str">
        <f aca="false">IF(NOT(N15=""),SUMPRODUCT((AwayTeam=N15)*(AwayScore&lt;HomeScore)*GamePlayed),"")</f>
        <v/>
      </c>
      <c r="AO15" s="1" t="str">
        <f aca="false">IF(NOT(N15=""),SUMPRODUCT((AwayTeam=N15)*(AwayScore=HomeScore)*GamePlayed),"")</f>
        <v/>
      </c>
      <c r="AP15" s="1" t="str">
        <f aca="false">IF(NOT(N15=""),SUMPRODUCT((AwayTeam=N15)*AwayScore*GamePlayed),"")</f>
        <v/>
      </c>
      <c r="AQ15" s="1" t="str">
        <f aca="false">IF(NOT(N15=""),SUMPRODUCT((AwayTeam=N15)*HomeScore*GamePlayed),"")</f>
        <v/>
      </c>
      <c r="AR15" s="1" t="str">
        <f aca="false">IF(NOT(N15=""),AP15-AQ15,"")</f>
        <v/>
      </c>
      <c r="AT15" s="1" t="str">
        <f aca="false">IF(NOT(N15=""),IF(NOT('Teams - Setup'!F16=""),'Teams - Setup'!F16,0),"")</f>
        <v/>
      </c>
      <c r="AV15" s="1" t="str">
        <f aca="false">IF(NOT(N15=""),RANK(P15,P$5:P$16,0),"")</f>
        <v/>
      </c>
      <c r="AW15" s="1" t="str">
        <f aca="false">IF(NOT(N15=""),SUMPRODUCT((P$5:P$16=P15)*(U$5:U$16&gt;U15)),"")</f>
        <v/>
      </c>
      <c r="AX15" s="1" t="str">
        <f aca="false">IF(NOT(N15=""),SUMPRODUCT((P$5:P$16=P15)*(U$5:U$16=U15)*(Z$5:Z$16&gt;Z15)),"")</f>
        <v/>
      </c>
      <c r="AY15" s="1" t="str">
        <f aca="false">IF(NOT(N15=""),SUMPRODUCT((P$5:P$16=P15)*(U$5:U$16=U15)*(Z$5:Z$16=Z15)*(X$5:X$16&gt;X15)),"")</f>
        <v/>
      </c>
      <c r="AZ15" s="1" t="str">
        <f aca="false">IF(NOT(N15=""),SUMPRODUCT((P$5:P$16=P15)*(U$5:U$16=U15)*(Z$5:Z$16=Z15)*(X$5:X$16=X15)*(AT$5:AT$16&lt;AT15)),"")</f>
        <v/>
      </c>
      <c r="BA15" s="1" t="str">
        <f aca="false">IF(NOT(N15=""),SUMPRODUCT((P$5:P$16=P15)*(U$5:U$16=U15)*(Z$5:Z$16=Z15)*(X$5:X$16=X15)*(AT$5:AT$16=AT15)*(AR$5:AR$16&gt;AR15)),"")</f>
        <v/>
      </c>
      <c r="BB15" s="1" t="str">
        <f aca="false">IF(NOT(N15=""),SUMPRODUCT((P$5:P$16=P15)*(U$5:U$16=U15)*(Z$5:Z$16=Z15)*(X$5:X$16=X15)*(AT$5:AT$16=AT15)*(AR$5:AR$16=AR15)*(AP$5:AP$16&gt;AP15)),"")</f>
        <v/>
      </c>
      <c r="BC15" s="1" t="str">
        <f aca="false">IF(NOT(N15=""),SUMPRODUCT((P$5:P$16=P15)*(U$5:U$16=U15)*(Z$5:Z$16=Z15)*(X$5:X$16=X15)*(AT$5:AT$16=AT15)*(AR$5:AR$16=AR15)*(AP$5:AP$16=AP15)*(AI$5:AI$16&gt;AI15)),"")</f>
        <v/>
      </c>
      <c r="BD15" s="1" t="str">
        <f aca="false">IF(NOT(N15=""),SUMPRODUCT((P$5:P$16=P15)*(U$5:U$16=U15)*(Z$5:Z$16=Z15)*(X$5:X$16=X15)*(AT$5:AT$16=AT15)*(AR$5:AR$16=AR15)*(AP$5:AP$16=AP15)*(AI$5:AI$16=AI15)*(AG$5:AG$16&gt;AG15)),"")</f>
        <v/>
      </c>
      <c r="BE15" s="1" t="str">
        <f aca="false">IF(NOT(N15=""),SUMPRODUCT((P$5:P$16=P15)*(U$5:U$16=U15)*(X$5:X$16=X15)*(Z$5:Z$16=Z15)*(AT$5:AT$16=AT15)*(AP$5:AP$16=AP15)*(AR$5:AR$16=AR15)*(AI$5:AI$16=AI15)*(AG$5:AG$16=AG15)*(BF$5:BF$16&gt;BF15)),"")</f>
        <v/>
      </c>
      <c r="BF15" s="1" t="str">
        <f aca="false">IF(NOT(N15=""),IF(NOT('Teams - Setup'!G16=""),'Teams - Setup'!G16,0),"")</f>
        <v/>
      </c>
      <c r="BH15" s="49" t="str">
        <f aca="false">IF(NOT(N15=""),ROW(N15),"")</f>
        <v/>
      </c>
    </row>
    <row r="16" customFormat="false" ht="13.4" hidden="false" customHeight="false" outlineLevel="0" collapsed="false">
      <c r="B16" s="18" t="s">
        <v>42</v>
      </c>
      <c r="C16" s="19" t="s">
        <v>90</v>
      </c>
      <c r="D16" s="18" t="s">
        <v>97</v>
      </c>
      <c r="E16" s="41" t="s">
        <v>46</v>
      </c>
      <c r="F16" s="21" t="n">
        <v>1</v>
      </c>
      <c r="G16" s="21" t="n">
        <v>1</v>
      </c>
      <c r="H16" s="20" t="s">
        <v>72</v>
      </c>
      <c r="I16" s="25" t="s">
        <v>98</v>
      </c>
      <c r="K16" s="1" t="n">
        <f aca="false">IF(AND(NOT(E16=""),NOT(H16="")),IF(AND(NOT(F16=""),NOT(G16="")),1,0),0)</f>
        <v>1</v>
      </c>
      <c r="M16" s="50" t="str">
        <f aca="false">IF(NOT(N16=""),SUM(AV16:BE16),"")</f>
        <v/>
      </c>
      <c r="N16" s="51" t="str">
        <f aca="false">IF(NOT('Teams - Setup'!B17=""),'Teams - Setup'!B17,"")</f>
        <v/>
      </c>
      <c r="O16" s="51"/>
      <c r="P16" s="52" t="str">
        <f aca="false">IF(NOT(N16=""),AB16+AK16,"")</f>
        <v/>
      </c>
      <c r="Q16" s="51"/>
      <c r="R16" s="52" t="str">
        <f aca="false">IF(NOT(N16=""),AC16+AL16,"")</f>
        <v/>
      </c>
      <c r="S16" s="53" t="str">
        <f aca="false">IF(NOT(N16=""),IF(R16&gt;0,P16/R16,0),"")</f>
        <v/>
      </c>
      <c r="T16" s="51"/>
      <c r="U16" s="52" t="str">
        <f aca="false">IF(NOT(N16=""),AD16+AM16,"")</f>
        <v/>
      </c>
      <c r="V16" s="52" t="str">
        <f aca="false">IF(NOT(N16=""),AE16+AN16,"")</f>
        <v/>
      </c>
      <c r="W16" s="52" t="str">
        <f aca="false">IF(NOT(N16=""),AF16+AO16,"")</f>
        <v/>
      </c>
      <c r="X16" s="52" t="str">
        <f aca="false">IF(NOT(N16=""),AG16+AP16,"")</f>
        <v/>
      </c>
      <c r="Y16" s="52" t="str">
        <f aca="false">IF(NOT(N16=""),AH16+AQ16,"")</f>
        <v/>
      </c>
      <c r="Z16" s="52" t="str">
        <f aca="false">IF(NOT(N16=""),X16-Y16,"")</f>
        <v/>
      </c>
      <c r="AA16" s="51"/>
      <c r="AB16" s="52" t="str">
        <f aca="false">IF(NOT(N16=""),(AD16*PtsHomeWin)+(AF16*PtsHomeDraw)+(AE16*PtsHomeLoss),"")</f>
        <v/>
      </c>
      <c r="AC16" s="52" t="str">
        <f aca="false">IF(NOT(N16=""),SUMPRODUCT((HomeTeam=N16)*GamePlayed),"")</f>
        <v/>
      </c>
      <c r="AD16" s="52" t="str">
        <f aca="false">IF(NOT(N16=""),SUMPRODUCT((HomeTeam=N16)*(HomeScore&gt;AwayScore)*GamePlayed),"")</f>
        <v/>
      </c>
      <c r="AE16" s="52" t="str">
        <f aca="false">IF(NOT(N16=""),SUMPRODUCT((HomeTeam=N16)*(HomeScore&lt;AwayScore)*GamePlayed),"")</f>
        <v/>
      </c>
      <c r="AF16" s="52" t="str">
        <f aca="false">IF(NOT(N16=""),SUMPRODUCT((HomeTeam=N16)*(HomeScore=AwayScore)*GamePlayed),"")</f>
        <v/>
      </c>
      <c r="AG16" s="52" t="str">
        <f aca="false">IF(NOT(N16=""),SUMPRODUCT((HomeTeam=N16)*HomeScore*GamePlayed),"")</f>
        <v/>
      </c>
      <c r="AH16" s="52" t="str">
        <f aca="false">IF(NOT(N16=""),SUMPRODUCT((HomeTeam=N16)*AwayScore*GamePlayed),"")</f>
        <v/>
      </c>
      <c r="AI16" s="52" t="str">
        <f aca="false">IF(NOT(N16=""),AG16-AH16,"")</f>
        <v/>
      </c>
      <c r="AJ16" s="51"/>
      <c r="AK16" s="52" t="str">
        <f aca="false">IF(NOT(N16=""),(AM16*PtsAwayWin)+(AO16*PtsAwayDraw)+(AN16*PtsAwayLoss),"")</f>
        <v/>
      </c>
      <c r="AL16" s="52" t="str">
        <f aca="false">IF(NOT(N16=""),SUMPRODUCT((AwayTeam=N16)*GamePlayed),"")</f>
        <v/>
      </c>
      <c r="AM16" s="52" t="str">
        <f aca="false">IF(NOT(N16=""),SUMPRODUCT((AwayTeam=N16)*(AwayScore&gt;HomeScore)*GamePlayed),"")</f>
        <v/>
      </c>
      <c r="AN16" s="52" t="str">
        <f aca="false">IF(NOT(N16=""),SUMPRODUCT((AwayTeam=N16)*(AwayScore&lt;HomeScore)*GamePlayed),"")</f>
        <v/>
      </c>
      <c r="AO16" s="52" t="str">
        <f aca="false">IF(NOT(N16=""),SUMPRODUCT((AwayTeam=N16)*(AwayScore=HomeScore)*GamePlayed),"")</f>
        <v/>
      </c>
      <c r="AP16" s="52" t="str">
        <f aca="false">IF(NOT(N16=""),SUMPRODUCT((AwayTeam=N16)*AwayScore*GamePlayed),"")</f>
        <v/>
      </c>
      <c r="AQ16" s="52" t="str">
        <f aca="false">IF(NOT(N16=""),SUMPRODUCT((AwayTeam=N16)*HomeScore*GamePlayed),"")</f>
        <v/>
      </c>
      <c r="AR16" s="52" t="str">
        <f aca="false">IF(NOT(N16=""),AP16-AQ16,"")</f>
        <v/>
      </c>
      <c r="AS16" s="51"/>
      <c r="AT16" s="52" t="str">
        <f aca="false">IF(NOT(N16=""),IF(NOT('Teams - Setup'!F17=""),'Teams - Setup'!F17,0),"")</f>
        <v/>
      </c>
      <c r="AU16" s="51"/>
      <c r="AV16" s="52" t="str">
        <f aca="false">IF(NOT(N16=""),RANK(P16,P$5:P$16,0),"")</f>
        <v/>
      </c>
      <c r="AW16" s="52" t="str">
        <f aca="false">IF(NOT(N16=""),SUMPRODUCT((P$5:P$16=P16)*(U$5:U$16&gt;U16)),"")</f>
        <v/>
      </c>
      <c r="AX16" s="52" t="str">
        <f aca="false">IF(NOT(N16=""),SUMPRODUCT((P$5:P$16=P16)*(U$5:U$16=U16)*(Z$5:Z$16&gt;Z16)),"")</f>
        <v/>
      </c>
      <c r="AY16" s="52" t="str">
        <f aca="false">IF(NOT(N16=""),SUMPRODUCT((P$5:P$16=P16)*(U$5:U$16=U16)*(Z$5:Z$16=Z16)*(X$5:X$16&gt;X16)),"")</f>
        <v/>
      </c>
      <c r="AZ16" s="52" t="str">
        <f aca="false">IF(NOT(N16=""),SUMPRODUCT((P$5:P$16=P16)*(U$5:U$16=U16)*(Z$5:Z$16=Z16)*(X$5:X$16=X16)*(AT$5:AT$16&lt;AT16)),"")</f>
        <v/>
      </c>
      <c r="BA16" s="52" t="str">
        <f aca="false">IF(NOT(N16=""),SUMPRODUCT((P$5:P$16=P16)*(U$5:U$16=U16)*(Z$5:Z$16=Z16)*(X$5:X$16=X16)*(AT$5:AT$16=AT16)*(AR$5:AR$16&gt;AR16)),"")</f>
        <v/>
      </c>
      <c r="BB16" s="52" t="str">
        <f aca="false">IF(NOT(N16=""),SUMPRODUCT((P$5:P$16=P16)*(U$5:U$16=U16)*(Z$5:Z$16=Z16)*(X$5:X$16=X16)*(AT$5:AT$16=AT16)*(AR$5:AR$16=AR16)*(AP$5:AP$16&gt;AP16)),"")</f>
        <v/>
      </c>
      <c r="BC16" s="52" t="str">
        <f aca="false">IF(NOT(N16=""),SUMPRODUCT((P$5:P$16=P16)*(U$5:U$16=U16)*(Z$5:Z$16=Z16)*(X$5:X$16=X16)*(AT$5:AT$16=AT16)*(AR$5:AR$16=AR16)*(AP$5:AP$16=AP16)*(AI$5:AI$16&gt;AI16)),"")</f>
        <v/>
      </c>
      <c r="BD16" s="52" t="str">
        <f aca="false">IF(NOT(N16=""),SUMPRODUCT((P$5:P$16=P16)*(U$5:U$16=U16)*(Z$5:Z$16=Z16)*(X$5:X$16=X16)*(AT$5:AT$16=AT16)*(AR$5:AR$16=AR16)*(AP$5:AP$16=AP16)*(AI$5:AI$16=AI16)*(AG$5:AG$16&gt;AG16)),"")</f>
        <v/>
      </c>
      <c r="BE16" s="52" t="str">
        <f aca="false">IF(NOT(N16=""),SUMPRODUCT((P$5:P$16=P16)*(U$5:U$16=U16)*(X$5:X$16=X16)*(Z$5:Z$16=Z16)*(AT$5:AT$16=AT16)*(AP$5:AP$16=AP16)*(AR$5:AR$16=AR16)*(AI$5:AI$16=AI16)*(AG$5:AG$16=AG16)*(BF$5:BF$16&gt;BF16)),"")</f>
        <v/>
      </c>
      <c r="BF16" s="52" t="str">
        <f aca="false">IF(NOT(N16=""),IF(NOT('Teams - Setup'!G17=""),'Teams - Setup'!G17,0),"")</f>
        <v/>
      </c>
      <c r="BG16" s="51"/>
      <c r="BH16" s="54" t="str">
        <f aca="false">IF(NOT(N16=""),ROW(N16),"")</f>
        <v/>
      </c>
    </row>
    <row r="17" customFormat="false" ht="13.4" hidden="false" customHeight="false" outlineLevel="0" collapsed="false">
      <c r="B17" s="18" t="s">
        <v>42</v>
      </c>
      <c r="C17" s="19" t="s">
        <v>90</v>
      </c>
      <c r="D17" s="18" t="s">
        <v>99</v>
      </c>
      <c r="E17" s="41" t="s">
        <v>100</v>
      </c>
      <c r="F17" s="21" t="n">
        <v>3</v>
      </c>
      <c r="G17" s="21" t="n">
        <v>3</v>
      </c>
      <c r="H17" s="20" t="s">
        <v>80</v>
      </c>
      <c r="I17" s="25" t="s">
        <v>101</v>
      </c>
      <c r="K17" s="1" t="n">
        <f aca="false">IF(AND(NOT(E17=""),NOT(H17="")),IF(AND(NOT(F17=""),NOT(G17="")),1,0),0)</f>
        <v>1</v>
      </c>
    </row>
    <row r="18" customFormat="false" ht="13.4" hidden="false" customHeight="false" outlineLevel="0" collapsed="false">
      <c r="B18" s="18" t="s">
        <v>85</v>
      </c>
      <c r="C18" s="19" t="s">
        <v>102</v>
      </c>
      <c r="D18" s="18" t="s">
        <v>87</v>
      </c>
      <c r="E18" s="41" t="s">
        <v>82</v>
      </c>
      <c r="F18" s="21" t="n">
        <v>1</v>
      </c>
      <c r="G18" s="21" t="n">
        <v>1</v>
      </c>
      <c r="H18" s="20" t="s">
        <v>89</v>
      </c>
      <c r="I18" s="25" t="s">
        <v>84</v>
      </c>
      <c r="K18" s="1" t="n">
        <f aca="false">IF(AND(NOT(E18=""),NOT(H18="")),IF(AND(NOT(F18=""),NOT(G18="")),1,0),0)</f>
        <v>1</v>
      </c>
      <c r="M18" s="17" t="str">
        <f aca="false">IF(NOT('Teams - Setup'!B19=""),'Teams - Setup'!B19,"")</f>
        <v>Western Conference</v>
      </c>
      <c r="AT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</row>
    <row r="19" customFormat="false" ht="13.4" hidden="false" customHeight="false" outlineLevel="0" collapsed="false">
      <c r="B19" s="18" t="s">
        <v>85</v>
      </c>
      <c r="C19" s="19" t="s">
        <v>102</v>
      </c>
      <c r="D19" s="18" t="s">
        <v>103</v>
      </c>
      <c r="E19" s="41" t="s">
        <v>88</v>
      </c>
      <c r="F19" s="21" t="n">
        <v>1</v>
      </c>
      <c r="G19" s="21" t="n">
        <v>1</v>
      </c>
      <c r="H19" s="20" t="s">
        <v>68</v>
      </c>
      <c r="I19" s="25" t="s">
        <v>81</v>
      </c>
      <c r="K19" s="1" t="n">
        <f aca="false">IF(AND(NOT(E19=""),NOT(H19="")),IF(AND(NOT(F19=""),NOT(G19="")),1,0),0)</f>
        <v>1</v>
      </c>
      <c r="M19" s="6" t="s">
        <v>1</v>
      </c>
      <c r="N19" s="13" t="s">
        <v>48</v>
      </c>
      <c r="O19" s="13"/>
      <c r="P19" s="6" t="s">
        <v>3</v>
      </c>
      <c r="Q19" s="13"/>
      <c r="R19" s="6" t="s">
        <v>4</v>
      </c>
      <c r="S19" s="6" t="s">
        <v>5</v>
      </c>
      <c r="T19" s="13"/>
      <c r="U19" s="6" t="s">
        <v>6</v>
      </c>
      <c r="V19" s="6" t="s">
        <v>7</v>
      </c>
      <c r="W19" s="6" t="s">
        <v>8</v>
      </c>
      <c r="X19" s="6" t="s">
        <v>9</v>
      </c>
      <c r="Y19" s="6" t="s">
        <v>10</v>
      </c>
      <c r="Z19" s="6" t="s">
        <v>11</v>
      </c>
      <c r="AA19" s="13"/>
      <c r="AB19" s="6"/>
      <c r="AC19" s="6" t="s">
        <v>50</v>
      </c>
      <c r="AD19" s="6" t="s">
        <v>51</v>
      </c>
      <c r="AE19" s="6" t="s">
        <v>52</v>
      </c>
      <c r="AF19" s="6" t="s">
        <v>53</v>
      </c>
      <c r="AG19" s="6" t="s">
        <v>12</v>
      </c>
      <c r="AH19" s="6" t="s">
        <v>13</v>
      </c>
      <c r="AI19" s="6" t="s">
        <v>14</v>
      </c>
      <c r="AJ19" s="13"/>
      <c r="AK19" s="6"/>
      <c r="AL19" s="6" t="s">
        <v>55</v>
      </c>
      <c r="AM19" s="6" t="s">
        <v>56</v>
      </c>
      <c r="AN19" s="6" t="s">
        <v>57</v>
      </c>
      <c r="AO19" s="6" t="s">
        <v>58</v>
      </c>
      <c r="AP19" s="6" t="s">
        <v>15</v>
      </c>
      <c r="AQ19" s="6" t="s">
        <v>16</v>
      </c>
      <c r="AR19" s="6" t="s">
        <v>17</v>
      </c>
      <c r="AT19" s="6" t="s">
        <v>59</v>
      </c>
      <c r="AV19" s="6" t="s">
        <v>3</v>
      </c>
      <c r="AW19" s="6" t="s">
        <v>6</v>
      </c>
      <c r="AX19" s="6" t="s">
        <v>9</v>
      </c>
      <c r="AY19" s="6" t="s">
        <v>11</v>
      </c>
      <c r="AZ19" s="6" t="s">
        <v>59</v>
      </c>
      <c r="BA19" s="6" t="s">
        <v>15</v>
      </c>
      <c r="BB19" s="6" t="s">
        <v>17</v>
      </c>
      <c r="BC19" s="6" t="s">
        <v>12</v>
      </c>
      <c r="BD19" s="6" t="s">
        <v>14</v>
      </c>
      <c r="BE19" s="6" t="s">
        <v>60</v>
      </c>
      <c r="BF19" s="6" t="s">
        <v>61</v>
      </c>
      <c r="BH19" s="6" t="s">
        <v>62</v>
      </c>
    </row>
    <row r="20" customFormat="false" ht="13.4" hidden="false" customHeight="false" outlineLevel="0" collapsed="false">
      <c r="B20" s="18" t="s">
        <v>42</v>
      </c>
      <c r="C20" s="19" t="s">
        <v>104</v>
      </c>
      <c r="D20" s="18" t="s">
        <v>105</v>
      </c>
      <c r="E20" s="41" t="s">
        <v>76</v>
      </c>
      <c r="F20" s="21" t="n">
        <v>0</v>
      </c>
      <c r="G20" s="21" t="n">
        <v>0</v>
      </c>
      <c r="H20" s="20" t="s">
        <v>68</v>
      </c>
      <c r="I20" s="25" t="s">
        <v>106</v>
      </c>
      <c r="K20" s="1" t="n">
        <f aca="false">IF(AND(NOT(E20=""),NOT(H20="")),IF(AND(NOT(F20=""),NOT(G20="")),1,0),0)</f>
        <v>1</v>
      </c>
      <c r="M20" s="42" t="n">
        <f aca="false">IF(NOT(N20=""),SUM(AV20:BE20),"")</f>
        <v>9</v>
      </c>
      <c r="N20" s="43" t="str">
        <f aca="false">IF(NOT('Teams - Setup'!B21=""),'Teams - Setup'!B21,"")</f>
        <v>Chivas USA</v>
      </c>
      <c r="O20" s="43"/>
      <c r="P20" s="44" t="n">
        <f aca="false">IF(NOT(N20=""),AB20+AK20,"")</f>
        <v>10</v>
      </c>
      <c r="Q20" s="43"/>
      <c r="R20" s="44" t="n">
        <f aca="false">IF(NOT(N20=""),AC20+AL20,"")</f>
        <v>13</v>
      </c>
      <c r="S20" s="45" t="n">
        <f aca="false">IF(NOT(N20=""),IF(R20&gt;0,P20/R20,0),"")</f>
        <v>0.769230769230769</v>
      </c>
      <c r="T20" s="43"/>
      <c r="U20" s="44" t="n">
        <f aca="false">IF(NOT(N20=""),AD20+AM20,"")</f>
        <v>2</v>
      </c>
      <c r="V20" s="44" t="n">
        <f aca="false">IF(NOT(N20=""),AE20+AN20,"")</f>
        <v>7</v>
      </c>
      <c r="W20" s="44" t="n">
        <f aca="false">IF(NOT(N20=""),AF20+AO20,"")</f>
        <v>4</v>
      </c>
      <c r="X20" s="44" t="n">
        <f aca="false">IF(NOT(N20=""),AG20+AP20,"")</f>
        <v>13</v>
      </c>
      <c r="Y20" s="44" t="n">
        <f aca="false">IF(NOT(N20=""),AH20+AQ20,"")</f>
        <v>25</v>
      </c>
      <c r="Z20" s="44" t="n">
        <f aca="false">IF(NOT(N20=""),X20-Y20,"")</f>
        <v>-12</v>
      </c>
      <c r="AA20" s="43"/>
      <c r="AB20" s="44" t="n">
        <f aca="false">IF(NOT(N20=""),(AD20*PtsHomeWin)+(AF20*PtsHomeDraw)+(AE20*PtsHomeLoss),"")</f>
        <v>4</v>
      </c>
      <c r="AC20" s="44" t="n">
        <f aca="false">IF(NOT(N20=""),SUMPRODUCT((HomeTeam=N20)*GamePlayed),"")</f>
        <v>7</v>
      </c>
      <c r="AD20" s="44" t="n">
        <f aca="false">IF(NOT(N20=""),SUMPRODUCT((HomeTeam=N20)*(HomeScore&gt;AwayScore)*GamePlayed),"")</f>
        <v>1</v>
      </c>
      <c r="AE20" s="44" t="n">
        <f aca="false">IF(NOT(N20=""),SUMPRODUCT((HomeTeam=N20)*(HomeScore&lt;AwayScore)*GamePlayed),"")</f>
        <v>5</v>
      </c>
      <c r="AF20" s="44" t="n">
        <f aca="false">IF(NOT(N20=""),SUMPRODUCT((HomeTeam=N20)*(HomeScore=AwayScore)*GamePlayed),"")</f>
        <v>1</v>
      </c>
      <c r="AG20" s="44" t="n">
        <f aca="false">IF(NOT(N20=""),SUMPRODUCT((HomeTeam=N20)*HomeScore*GamePlayed),"")</f>
        <v>6</v>
      </c>
      <c r="AH20" s="44" t="n">
        <f aca="false">IF(NOT(N20=""),SUMPRODUCT((HomeTeam=N20)*AwayScore*GamePlayed),"")</f>
        <v>17</v>
      </c>
      <c r="AI20" s="44" t="n">
        <f aca="false">IF(NOT(N20=""),AG20-AH20,"")</f>
        <v>-11</v>
      </c>
      <c r="AJ20" s="43"/>
      <c r="AK20" s="44" t="n">
        <f aca="false">IF(NOT(N20=""),(AM20*PtsAwayWin)+(AO20*PtsAwayDraw)+(AN20*PtsAwayLoss),"")</f>
        <v>6</v>
      </c>
      <c r="AL20" s="44" t="n">
        <f aca="false">IF(NOT(N20=""),SUMPRODUCT((AwayTeam=N20)*GamePlayed),"")</f>
        <v>6</v>
      </c>
      <c r="AM20" s="44" t="n">
        <f aca="false">IF(NOT(N20=""),SUMPRODUCT((AwayTeam=N20)*(AwayScore&gt;HomeScore)*GamePlayed),"")</f>
        <v>1</v>
      </c>
      <c r="AN20" s="44" t="n">
        <f aca="false">IF(NOT(N20=""),SUMPRODUCT((AwayTeam=N20)*(AwayScore&lt;HomeScore)*GamePlayed),"")</f>
        <v>2</v>
      </c>
      <c r="AO20" s="44" t="n">
        <f aca="false">IF(NOT(N20=""),SUMPRODUCT((AwayTeam=N20)*(AwayScore=HomeScore)*GamePlayed),"")</f>
        <v>3</v>
      </c>
      <c r="AP20" s="44" t="n">
        <f aca="false">IF(NOT(N20=""),SUMPRODUCT((AwayTeam=N20)*AwayScore*GamePlayed),"")</f>
        <v>7</v>
      </c>
      <c r="AQ20" s="44" t="n">
        <f aca="false">IF(NOT(N20=""),SUMPRODUCT((AwayTeam=N20)*HomeScore*GamePlayed),"")</f>
        <v>8</v>
      </c>
      <c r="AR20" s="44" t="n">
        <f aca="false">IF(NOT(N20=""),AP20-AQ20,"")</f>
        <v>-1</v>
      </c>
      <c r="AS20" s="43"/>
      <c r="AT20" s="44" t="n">
        <f aca="false">IF(NOT(N20=""),IF(NOT('Teams - Setup'!F21=""),'Teams - Setup'!F21,0),"")</f>
        <v>0</v>
      </c>
      <c r="AU20" s="43"/>
      <c r="AV20" s="44" t="n">
        <f aca="false">IF(NOT(N20=""),RANK(P20,P$20:P$31,0),"")</f>
        <v>9</v>
      </c>
      <c r="AW20" s="44" t="n">
        <f aca="false">IF(NOT(N20=""),SUMPRODUCT((P$20:P$31=P20)*(U$20:U$31&gt;U20)),"")</f>
        <v>0</v>
      </c>
      <c r="AX20" s="44" t="n">
        <f aca="false">IF(NOT(N20=""),SUMPRODUCT((P$20:P$31=P20)*(U$20:U$31=U20)*(Z$20:Z$31&gt;Z20)),"")</f>
        <v>0</v>
      </c>
      <c r="AY20" s="44" t="n">
        <f aca="false">IF(NOT(N20=""),SUMPRODUCT((P$20:P$31=P20)*(U$20:U$31=U20)*(Z$20:Z$31=Z20)*(X$20:X$31&gt;X20)),"")</f>
        <v>0</v>
      </c>
      <c r="AZ20" s="44" t="n">
        <f aca="false">IF(NOT(N20=""),SUMPRODUCT((P$20:P$31=P20)*(U$20:U$31=U20)*(Z$20:Z$31=Z20)*(X$20:X$31=X20)*(AT$20:AT$31&lt;AT20)),"")</f>
        <v>0</v>
      </c>
      <c r="BA20" s="44" t="n">
        <f aca="false">IF(NOT(N20=""),SUMPRODUCT((P$20:P$31=P20)*(U$20:U$31=U20)*(Z$20:Z$31=Z20)*(X$20:X$31=X20)*(AT$20:AT$31=AT20)*(AR$20:AR$31&gt;AR20)),"")</f>
        <v>0</v>
      </c>
      <c r="BB20" s="44" t="n">
        <f aca="false">IF(NOT(N20=""),SUMPRODUCT((P$20:P$31=P20)*(U$20:U$31=U20)*(Z$20:Z$31=Z20)*(X$20:X$31=X20)*(AT$20:AT$31=AT20)*(AR$20:AR$31=AR20)*(AP$20:AP$31&gt;AP20)),"")</f>
        <v>0</v>
      </c>
      <c r="BC20" s="44" t="n">
        <f aca="false">IF(NOT(N20=""),SUMPRODUCT((P$20:P$31=P20)*(U$20:U$31=U20)*(Z$20:Z$31=Z20)*(X$20:X$31=X20)*(AT$20:AT$31=AT20)*(AR$20:AR$31=AR20)*(AP$20:AP$31=AP20)*(AI$20:AI$31&gt;AI20)),"")</f>
        <v>0</v>
      </c>
      <c r="BD20" s="44" t="n">
        <f aca="false">IF(NOT(N20=""),SUMPRODUCT((P$20:P$31=P20)*(U$20:U$31=U20)*(Z$20:Z$31=Z20)*(X$20:X$31=X20)*(AT$20:AT$31=AT20)*(AR$20:AR$31=AR20)*(AP$20:AP$31=AP20)*(AI$20:AI$31=AI20)*(AG$20:AG$31&gt;AG20)),"")</f>
        <v>0</v>
      </c>
      <c r="BE20" s="44" t="n">
        <f aca="false">IF(NOT(N20=""),SUMPRODUCT((P$20:P$31=P20)*(U$20:U$31=U20)*(X$20:X$31=X20)*(Z$20:Z$31=Z20)*(AT$20:AT$31=AT20)*(AP$20:AP$31=AP20)*(AR$20:AR$31=AR20)*(AI$20:AI$31=AI20)*(AG$20:AG$31=AG20)*(BF$20:BF$31&gt;BF20)),"")</f>
        <v>0</v>
      </c>
      <c r="BF20" s="44" t="n">
        <f aca="false">IF(NOT(N20=""),IF(NOT('Teams - Setup'!G21=""),'Teams - Setup'!G21,0),"")</f>
        <v>0</v>
      </c>
      <c r="BG20" s="43"/>
      <c r="BH20" s="46" t="n">
        <f aca="false">IF(NOT(N20=""),ROW(N20),"")</f>
        <v>20</v>
      </c>
    </row>
    <row r="21" customFormat="false" ht="13.4" hidden="false" customHeight="false" outlineLevel="0" collapsed="false">
      <c r="B21" s="18" t="s">
        <v>42</v>
      </c>
      <c r="C21" s="19" t="s">
        <v>104</v>
      </c>
      <c r="D21" s="18" t="s">
        <v>91</v>
      </c>
      <c r="E21" s="41" t="s">
        <v>80</v>
      </c>
      <c r="F21" s="21" t="n">
        <v>1</v>
      </c>
      <c r="G21" s="21" t="n">
        <v>1</v>
      </c>
      <c r="H21" s="20" t="s">
        <v>79</v>
      </c>
      <c r="I21" s="25" t="s">
        <v>107</v>
      </c>
      <c r="K21" s="1" t="n">
        <f aca="false">IF(AND(NOT(E21=""),NOT(H21="")),IF(AND(NOT(F21=""),NOT(G21="")),1,0),0)</f>
        <v>1</v>
      </c>
      <c r="M21" s="47" t="n">
        <f aca="false">IF(NOT(N21=""),SUM(AV21:BE21),"")</f>
        <v>3</v>
      </c>
      <c r="N21" s="0" t="str">
        <f aca="false">IF(NOT('Teams - Setup'!B22=""),'Teams - Setup'!B22,"")</f>
        <v>Colorado</v>
      </c>
      <c r="P21" s="1" t="n">
        <f aca="false">IF(NOT(N21=""),AB21+AK21,"")</f>
        <v>22</v>
      </c>
      <c r="R21" s="1" t="n">
        <f aca="false">IF(NOT(N21=""),AC21+AL21,"")</f>
        <v>14</v>
      </c>
      <c r="S21" s="48" t="n">
        <f aca="false">IF(NOT(N21=""),IF(R21&gt;0,P21/R21,0),"")</f>
        <v>1.57142857142857</v>
      </c>
      <c r="U21" s="1" t="n">
        <f aca="false">IF(NOT(N21=""),AD21+AM21,"")</f>
        <v>6</v>
      </c>
      <c r="V21" s="1" t="n">
        <f aca="false">IF(NOT(N21=""),AE21+AN21,"")</f>
        <v>4</v>
      </c>
      <c r="W21" s="1" t="n">
        <f aca="false">IF(NOT(N21=""),AF21+AO21,"")</f>
        <v>4</v>
      </c>
      <c r="X21" s="1" t="n">
        <f aca="false">IF(NOT(N21=""),AG21+AP21,"")</f>
        <v>19</v>
      </c>
      <c r="Y21" s="1" t="n">
        <f aca="false">IF(NOT(N21=""),AH21+AQ21,"")</f>
        <v>15</v>
      </c>
      <c r="Z21" s="1" t="n">
        <f aca="false">IF(NOT(N21=""),X21-Y21,"")</f>
        <v>4</v>
      </c>
      <c r="AB21" s="1" t="n">
        <f aca="false">IF(NOT(N21=""),(AD21*PtsHomeWin)+(AF21*PtsHomeDraw)+(AE21*PtsHomeLoss),"")</f>
        <v>14</v>
      </c>
      <c r="AC21" s="1" t="n">
        <f aca="false">IF(NOT(N21=""),SUMPRODUCT((HomeTeam=N21)*GamePlayed),"")</f>
        <v>8</v>
      </c>
      <c r="AD21" s="1" t="n">
        <f aca="false">IF(NOT(N21=""),SUMPRODUCT((HomeTeam=N21)*(HomeScore&gt;AwayScore)*GamePlayed),"")</f>
        <v>4</v>
      </c>
      <c r="AE21" s="1" t="n">
        <f aca="false">IF(NOT(N21=""),SUMPRODUCT((HomeTeam=N21)*(HomeScore&lt;AwayScore)*GamePlayed),"")</f>
        <v>2</v>
      </c>
      <c r="AF21" s="1" t="n">
        <f aca="false">IF(NOT(N21=""),SUMPRODUCT((HomeTeam=N21)*(HomeScore=AwayScore)*GamePlayed),"")</f>
        <v>2</v>
      </c>
      <c r="AG21" s="1" t="n">
        <f aca="false">IF(NOT(N21=""),SUMPRODUCT((HomeTeam=N21)*HomeScore*GamePlayed),"")</f>
        <v>13</v>
      </c>
      <c r="AH21" s="1" t="n">
        <f aca="false">IF(NOT(N21=""),SUMPRODUCT((HomeTeam=N21)*AwayScore*GamePlayed),"")</f>
        <v>7</v>
      </c>
      <c r="AI21" s="1" t="n">
        <f aca="false">IF(NOT(N21=""),AG21-AH21,"")</f>
        <v>6</v>
      </c>
      <c r="AK21" s="1" t="n">
        <f aca="false">IF(NOT(N21=""),(AM21*PtsAwayWin)+(AO21*PtsAwayDraw)+(AN21*PtsAwayLoss),"")</f>
        <v>8</v>
      </c>
      <c r="AL21" s="1" t="n">
        <f aca="false">IF(NOT(N21=""),SUMPRODUCT((AwayTeam=N21)*GamePlayed),"")</f>
        <v>6</v>
      </c>
      <c r="AM21" s="1" t="n">
        <f aca="false">IF(NOT(N21=""),SUMPRODUCT((AwayTeam=N21)*(AwayScore&gt;HomeScore)*GamePlayed),"")</f>
        <v>2</v>
      </c>
      <c r="AN21" s="1" t="n">
        <f aca="false">IF(NOT(N21=""),SUMPRODUCT((AwayTeam=N21)*(AwayScore&lt;HomeScore)*GamePlayed),"")</f>
        <v>2</v>
      </c>
      <c r="AO21" s="1" t="n">
        <f aca="false">IF(NOT(N21=""),SUMPRODUCT((AwayTeam=N21)*(AwayScore=HomeScore)*GamePlayed),"")</f>
        <v>2</v>
      </c>
      <c r="AP21" s="1" t="n">
        <f aca="false">IF(NOT(N21=""),SUMPRODUCT((AwayTeam=N21)*AwayScore*GamePlayed),"")</f>
        <v>6</v>
      </c>
      <c r="AQ21" s="1" t="n">
        <f aca="false">IF(NOT(N21=""),SUMPRODUCT((AwayTeam=N21)*HomeScore*GamePlayed),"")</f>
        <v>8</v>
      </c>
      <c r="AR21" s="1" t="n">
        <f aca="false">IF(NOT(N21=""),AP21-AQ21,"")</f>
        <v>-2</v>
      </c>
      <c r="AT21" s="1" t="n">
        <f aca="false">IF(NOT(N21=""),IF(NOT('Teams - Setup'!F22=""),'Teams - Setup'!F22,0),"")</f>
        <v>0</v>
      </c>
      <c r="AV21" s="1" t="n">
        <f aca="false">IF(NOT(N21=""),RANK(P21,P$20:P$31,0),"")</f>
        <v>3</v>
      </c>
      <c r="AW21" s="1" t="n">
        <f aca="false">IF(NOT(N21=""),SUMPRODUCT((P$20:P$31=P21)*(U$20:U$31&gt;U21)),"")</f>
        <v>0</v>
      </c>
      <c r="AX21" s="1" t="n">
        <f aca="false">IF(NOT(N21=""),SUMPRODUCT((P$20:P$31=P21)*(U$20:U$31=U21)*(Z$20:Z$31&gt;Z21)),"")</f>
        <v>0</v>
      </c>
      <c r="AY21" s="1" t="n">
        <f aca="false">IF(NOT(N21=""),SUMPRODUCT((P$20:P$31=P21)*(U$20:U$31=U21)*(Z$20:Z$31=Z21)*(X$20:X$31&gt;X21)),"")</f>
        <v>0</v>
      </c>
      <c r="AZ21" s="1" t="n">
        <f aca="false">IF(NOT(N21=""),SUMPRODUCT((P$20:P$31=P21)*(U$20:U$31=U21)*(Z$20:Z$31=Z21)*(X$20:X$31=X21)*(AT$20:AT$31&lt;AT21)),"")</f>
        <v>0</v>
      </c>
      <c r="BA21" s="1" t="n">
        <f aca="false">IF(NOT(N21=""),SUMPRODUCT((P$20:P$31=P21)*(U$20:U$31=U21)*(Z$20:Z$31=Z21)*(X$20:X$31=X21)*(AT$20:AT$31=AT21)*(AR$20:AR$31&gt;AR21)),"")</f>
        <v>0</v>
      </c>
      <c r="BB21" s="1" t="n">
        <f aca="false">IF(NOT(N21=""),SUMPRODUCT((P$20:P$31=P21)*(U$20:U$31=U21)*(Z$20:Z$31=Z21)*(X$20:X$31=X21)*(AT$20:AT$31=AT21)*(AR$20:AR$31=AR21)*(AP$20:AP$31&gt;AP21)),"")</f>
        <v>0</v>
      </c>
      <c r="BC21" s="1" t="n">
        <f aca="false">IF(NOT(N21=""),SUMPRODUCT((P$20:P$31=P21)*(U$20:U$31=U21)*(Z$20:Z$31=Z21)*(X$20:X$31=X21)*(AT$20:AT$31=AT21)*(AR$20:AR$31=AR21)*(AP$20:AP$31=AP21)*(AI$20:AI$31&gt;AI21)),"")</f>
        <v>0</v>
      </c>
      <c r="BD21" s="1" t="n">
        <f aca="false">IF(NOT(N21=""),SUMPRODUCT((P$20:P$31=P21)*(U$20:U$31=U21)*(Z$20:Z$31=Z21)*(X$20:X$31=X21)*(AT$20:AT$31=AT21)*(AR$20:AR$31=AR21)*(AP$20:AP$31=AP21)*(AI$20:AI$31=AI21)*(AG$20:AG$31&gt;AG21)),"")</f>
        <v>0</v>
      </c>
      <c r="BE21" s="1" t="n">
        <f aca="false">IF(NOT(N21=""),SUMPRODUCT((P$20:P$31=P21)*(U$20:U$31=U21)*(X$20:X$31=X21)*(Z$20:Z$31=Z21)*(AT$20:AT$31=AT21)*(AP$20:AP$31=AP21)*(AR$20:AR$31=AR21)*(AI$20:AI$31=AI21)*(AG$20:AG$31=AG21)*(BF$20:BF$31&gt;BF21)),"")</f>
        <v>0</v>
      </c>
      <c r="BF21" s="1" t="n">
        <f aca="false">IF(NOT(N21=""),IF(NOT('Teams - Setup'!G22=""),'Teams - Setup'!G22,0),"")</f>
        <v>0</v>
      </c>
      <c r="BH21" s="49" t="n">
        <f aca="false">IF(NOT(N21=""),ROW(N21),"")</f>
        <v>21</v>
      </c>
    </row>
    <row r="22" customFormat="false" ht="13.4" hidden="false" customHeight="false" outlineLevel="0" collapsed="false">
      <c r="B22" s="18" t="s">
        <v>42</v>
      </c>
      <c r="C22" s="19" t="s">
        <v>104</v>
      </c>
      <c r="D22" s="18" t="s">
        <v>95</v>
      </c>
      <c r="E22" s="41" t="s">
        <v>96</v>
      </c>
      <c r="F22" s="21" t="n">
        <v>1</v>
      </c>
      <c r="G22" s="21" t="n">
        <v>0</v>
      </c>
      <c r="H22" s="20" t="s">
        <v>64</v>
      </c>
      <c r="I22" s="25" t="s">
        <v>108</v>
      </c>
      <c r="K22" s="1" t="n">
        <f aca="false">IF(AND(NOT(E22=""),NOT(H22="")),IF(AND(NOT(F22=""),NOT(G22="")),1,0),0)</f>
        <v>1</v>
      </c>
      <c r="M22" s="47" t="n">
        <f aca="false">IF(NOT(N22=""),SUM(AV22:BE22),"")</f>
        <v>5</v>
      </c>
      <c r="N22" s="0" t="str">
        <f aca="false">IF(NOT('Teams - Setup'!B23=""),'Teams - Setup'!B23,"")</f>
        <v>FC Dallas</v>
      </c>
      <c r="P22" s="1" t="n">
        <f aca="false">IF(NOT(N22=""),AB22+AK22,"")</f>
        <v>18</v>
      </c>
      <c r="R22" s="1" t="n">
        <f aca="false">IF(NOT(N22=""),AC22+AL22,"")</f>
        <v>15</v>
      </c>
      <c r="S22" s="48" t="n">
        <f aca="false">IF(NOT(N22=""),IF(R22&gt;0,P22/R22,0),"")</f>
        <v>1.2</v>
      </c>
      <c r="U22" s="1" t="n">
        <f aca="false">IF(NOT(N22=""),AD22+AM22,"")</f>
        <v>5</v>
      </c>
      <c r="V22" s="1" t="n">
        <f aca="false">IF(NOT(N22=""),AE22+AN22,"")</f>
        <v>7</v>
      </c>
      <c r="W22" s="1" t="n">
        <f aca="false">IF(NOT(N22=""),AF22+AO22,"")</f>
        <v>3</v>
      </c>
      <c r="X22" s="1" t="n">
        <f aca="false">IF(NOT(N22=""),AG22+AP22,"")</f>
        <v>23</v>
      </c>
      <c r="Y22" s="1" t="n">
        <f aca="false">IF(NOT(N22=""),AH22+AQ22,"")</f>
        <v>24</v>
      </c>
      <c r="Z22" s="1" t="n">
        <f aca="false">IF(NOT(N22=""),X22-Y22,"")</f>
        <v>-1</v>
      </c>
      <c r="AB22" s="1" t="n">
        <f aca="false">IF(NOT(N22=""),(AD22*PtsHomeWin)+(AF22*PtsHomeDraw)+(AE22*PtsHomeLoss),"")</f>
        <v>13</v>
      </c>
      <c r="AC22" s="1" t="n">
        <f aca="false">IF(NOT(N22=""),SUMPRODUCT((HomeTeam=N22)*GamePlayed),"")</f>
        <v>8</v>
      </c>
      <c r="AD22" s="1" t="n">
        <f aca="false">IF(NOT(N22=""),SUMPRODUCT((HomeTeam=N22)*(HomeScore&gt;AwayScore)*GamePlayed),"")</f>
        <v>4</v>
      </c>
      <c r="AE22" s="1" t="n">
        <f aca="false">IF(NOT(N22=""),SUMPRODUCT((HomeTeam=N22)*(HomeScore&lt;AwayScore)*GamePlayed),"")</f>
        <v>3</v>
      </c>
      <c r="AF22" s="1" t="n">
        <f aca="false">IF(NOT(N22=""),SUMPRODUCT((HomeTeam=N22)*(HomeScore=AwayScore)*GamePlayed),"")</f>
        <v>1</v>
      </c>
      <c r="AG22" s="1" t="n">
        <f aca="false">IF(NOT(N22=""),SUMPRODUCT((HomeTeam=N22)*HomeScore*GamePlayed),"")</f>
        <v>14</v>
      </c>
      <c r="AH22" s="1" t="n">
        <f aca="false">IF(NOT(N22=""),SUMPRODUCT((HomeTeam=N22)*AwayScore*GamePlayed),"")</f>
        <v>12</v>
      </c>
      <c r="AI22" s="1" t="n">
        <f aca="false">IF(NOT(N22=""),AG22-AH22,"")</f>
        <v>2</v>
      </c>
      <c r="AK22" s="1" t="n">
        <f aca="false">IF(NOT(N22=""),(AM22*PtsAwayWin)+(AO22*PtsAwayDraw)+(AN22*PtsAwayLoss),"")</f>
        <v>5</v>
      </c>
      <c r="AL22" s="1" t="n">
        <f aca="false">IF(NOT(N22=""),SUMPRODUCT((AwayTeam=N22)*GamePlayed),"")</f>
        <v>7</v>
      </c>
      <c r="AM22" s="1" t="n">
        <f aca="false">IF(NOT(N22=""),SUMPRODUCT((AwayTeam=N22)*(AwayScore&gt;HomeScore)*GamePlayed),"")</f>
        <v>1</v>
      </c>
      <c r="AN22" s="1" t="n">
        <f aca="false">IF(NOT(N22=""),SUMPRODUCT((AwayTeam=N22)*(AwayScore&lt;HomeScore)*GamePlayed),"")</f>
        <v>4</v>
      </c>
      <c r="AO22" s="1" t="n">
        <f aca="false">IF(NOT(N22=""),SUMPRODUCT((AwayTeam=N22)*(AwayScore=HomeScore)*GamePlayed),"")</f>
        <v>2</v>
      </c>
      <c r="AP22" s="1" t="n">
        <f aca="false">IF(NOT(N22=""),SUMPRODUCT((AwayTeam=N22)*AwayScore*GamePlayed),"")</f>
        <v>9</v>
      </c>
      <c r="AQ22" s="1" t="n">
        <f aca="false">IF(NOT(N22=""),SUMPRODUCT((AwayTeam=N22)*HomeScore*GamePlayed),"")</f>
        <v>12</v>
      </c>
      <c r="AR22" s="1" t="n">
        <f aca="false">IF(NOT(N22=""),AP22-AQ22,"")</f>
        <v>-3</v>
      </c>
      <c r="AT22" s="1" t="n">
        <f aca="false">IF(NOT(N22=""),IF(NOT('Teams - Setup'!F23=""),'Teams - Setup'!F23,0),"")</f>
        <v>0</v>
      </c>
      <c r="AV22" s="1" t="n">
        <f aca="false">IF(NOT(N22=""),RANK(P22,P$20:P$31,0),"")</f>
        <v>5</v>
      </c>
      <c r="AW22" s="1" t="n">
        <f aca="false">IF(NOT(N22=""),SUMPRODUCT((P$20:P$31=P22)*(U$20:U$31&gt;U22)),"")</f>
        <v>0</v>
      </c>
      <c r="AX22" s="1" t="n">
        <f aca="false">IF(NOT(N22=""),SUMPRODUCT((P$20:P$31=P22)*(U$20:U$31=U22)*(Z$20:Z$31&gt;Z22)),"")</f>
        <v>0</v>
      </c>
      <c r="AY22" s="1" t="n">
        <f aca="false">IF(NOT(N22=""),SUMPRODUCT((P$20:P$31=P22)*(U$20:U$31=U22)*(Z$20:Z$31=Z22)*(X$20:X$31&gt;X22)),"")</f>
        <v>0</v>
      </c>
      <c r="AZ22" s="1" t="n">
        <f aca="false">IF(NOT(N22=""),SUMPRODUCT((P$20:P$31=P22)*(U$20:U$31=U22)*(Z$20:Z$31=Z22)*(X$20:X$31=X22)*(AT$20:AT$31&lt;AT22)),"")</f>
        <v>0</v>
      </c>
      <c r="BA22" s="1" t="n">
        <f aca="false">IF(NOT(N22=""),SUMPRODUCT((P$20:P$31=P22)*(U$20:U$31=U22)*(Z$20:Z$31=Z22)*(X$20:X$31=X22)*(AT$20:AT$31=AT22)*(AR$20:AR$31&gt;AR22)),"")</f>
        <v>0</v>
      </c>
      <c r="BB22" s="1" t="n">
        <f aca="false">IF(NOT(N22=""),SUMPRODUCT((P$20:P$31=P22)*(U$20:U$31=U22)*(Z$20:Z$31=Z22)*(X$20:X$31=X22)*(AT$20:AT$31=AT22)*(AR$20:AR$31=AR22)*(AP$20:AP$31&gt;AP22)),"")</f>
        <v>0</v>
      </c>
      <c r="BC22" s="1" t="n">
        <f aca="false">IF(NOT(N22=""),SUMPRODUCT((P$20:P$31=P22)*(U$20:U$31=U22)*(Z$20:Z$31=Z22)*(X$20:X$31=X22)*(AT$20:AT$31=AT22)*(AR$20:AR$31=AR22)*(AP$20:AP$31=AP22)*(AI$20:AI$31&gt;AI22)),"")</f>
        <v>0</v>
      </c>
      <c r="BD22" s="1" t="n">
        <f aca="false">IF(NOT(N22=""),SUMPRODUCT((P$20:P$31=P22)*(U$20:U$31=U22)*(Z$20:Z$31=Z22)*(X$20:X$31=X22)*(AT$20:AT$31=AT22)*(AR$20:AR$31=AR22)*(AP$20:AP$31=AP22)*(AI$20:AI$31=AI22)*(AG$20:AG$31&gt;AG22)),"")</f>
        <v>0</v>
      </c>
      <c r="BE22" s="1" t="n">
        <f aca="false">IF(NOT(N22=""),SUMPRODUCT((P$20:P$31=P22)*(U$20:U$31=U22)*(X$20:X$31=X22)*(Z$20:Z$31=Z22)*(AT$20:AT$31=AT22)*(AP$20:AP$31=AP22)*(AR$20:AR$31=AR22)*(AI$20:AI$31=AI22)*(AG$20:AG$31=AG22)*(BF$20:BF$31&gt;BF22)),"")</f>
        <v>0</v>
      </c>
      <c r="BF22" s="1" t="n">
        <f aca="false">IF(NOT(N22=""),IF(NOT('Teams - Setup'!G23=""),'Teams - Setup'!G23,0),"")</f>
        <v>0</v>
      </c>
      <c r="BH22" s="49" t="n">
        <f aca="false">IF(NOT(N22=""),ROW(N22),"")</f>
        <v>22</v>
      </c>
    </row>
    <row r="23" customFormat="false" ht="13.4" hidden="false" customHeight="false" outlineLevel="0" collapsed="false">
      <c r="B23" s="18" t="s">
        <v>42</v>
      </c>
      <c r="C23" s="19" t="s">
        <v>104</v>
      </c>
      <c r="D23" s="18" t="s">
        <v>109</v>
      </c>
      <c r="E23" s="41" t="s">
        <v>93</v>
      </c>
      <c r="F23" s="21" t="n">
        <v>2</v>
      </c>
      <c r="G23" s="21" t="n">
        <v>0</v>
      </c>
      <c r="H23" s="20" t="s">
        <v>82</v>
      </c>
      <c r="I23" s="25" t="s">
        <v>110</v>
      </c>
      <c r="K23" s="1" t="n">
        <f aca="false">IF(AND(NOT(E23=""),NOT(H23="")),IF(AND(NOT(F23=""),NOT(G23="")),1,0),0)</f>
        <v>1</v>
      </c>
      <c r="M23" s="47" t="n">
        <f aca="false">IF(NOT(N23=""),SUM(AV23:BE23),"")</f>
        <v>6</v>
      </c>
      <c r="N23" s="0" t="str">
        <f aca="false">IF(NOT('Teams - Setup'!B24=""),'Teams - Setup'!B24,"")</f>
        <v>LA Galaxy</v>
      </c>
      <c r="P23" s="1" t="n">
        <f aca="false">IF(NOT(N23=""),AB23+AK23,"")</f>
        <v>16</v>
      </c>
      <c r="R23" s="1" t="n">
        <f aca="false">IF(NOT(N23=""),AC23+AL23,"")</f>
        <v>11</v>
      </c>
      <c r="S23" s="48" t="n">
        <f aca="false">IF(NOT(N23=""),IF(R23&gt;0,P23/R23,0),"")</f>
        <v>1.45454545454545</v>
      </c>
      <c r="U23" s="1" t="n">
        <f aca="false">IF(NOT(N23=""),AD23+AM23,"")</f>
        <v>4</v>
      </c>
      <c r="V23" s="1" t="n">
        <f aca="false">IF(NOT(N23=""),AE23+AN23,"")</f>
        <v>3</v>
      </c>
      <c r="W23" s="1" t="n">
        <f aca="false">IF(NOT(N23=""),AF23+AO23,"")</f>
        <v>4</v>
      </c>
      <c r="X23" s="1" t="n">
        <f aca="false">IF(NOT(N23=""),AG23+AP23,"")</f>
        <v>15</v>
      </c>
      <c r="Y23" s="1" t="n">
        <f aca="false">IF(NOT(N23=""),AH23+AQ23,"")</f>
        <v>10</v>
      </c>
      <c r="Z23" s="1" t="n">
        <f aca="false">IF(NOT(N23=""),X23-Y23,"")</f>
        <v>5</v>
      </c>
      <c r="AB23" s="1" t="n">
        <f aca="false">IF(NOT(N23=""),(AD23*PtsHomeWin)+(AF23*PtsHomeDraw)+(AE23*PtsHomeLoss),"")</f>
        <v>9</v>
      </c>
      <c r="AC23" s="1" t="n">
        <f aca="false">IF(NOT(N23=""),SUMPRODUCT((HomeTeam=N23)*GamePlayed),"")</f>
        <v>4</v>
      </c>
      <c r="AD23" s="1" t="n">
        <f aca="false">IF(NOT(N23=""),SUMPRODUCT((HomeTeam=N23)*(HomeScore&gt;AwayScore)*GamePlayed),"")</f>
        <v>3</v>
      </c>
      <c r="AE23" s="1" t="n">
        <f aca="false">IF(NOT(N23=""),SUMPRODUCT((HomeTeam=N23)*(HomeScore&lt;AwayScore)*GamePlayed),"")</f>
        <v>1</v>
      </c>
      <c r="AF23" s="1" t="n">
        <f aca="false">IF(NOT(N23=""),SUMPRODUCT((HomeTeam=N23)*(HomeScore=AwayScore)*GamePlayed),"")</f>
        <v>0</v>
      </c>
      <c r="AG23" s="1" t="n">
        <f aca="false">IF(NOT(N23=""),SUMPRODUCT((HomeTeam=N23)*HomeScore*GamePlayed),"")</f>
        <v>7</v>
      </c>
      <c r="AH23" s="1" t="n">
        <f aca="false">IF(NOT(N23=""),SUMPRODUCT((HomeTeam=N23)*AwayScore*GamePlayed),"")</f>
        <v>3</v>
      </c>
      <c r="AI23" s="1" t="n">
        <f aca="false">IF(NOT(N23=""),AG23-AH23,"")</f>
        <v>4</v>
      </c>
      <c r="AK23" s="1" t="n">
        <f aca="false">IF(NOT(N23=""),(AM23*PtsAwayWin)+(AO23*PtsAwayDraw)+(AN23*PtsAwayLoss),"")</f>
        <v>7</v>
      </c>
      <c r="AL23" s="1" t="n">
        <f aca="false">IF(NOT(N23=""),SUMPRODUCT((AwayTeam=N23)*GamePlayed),"")</f>
        <v>7</v>
      </c>
      <c r="AM23" s="1" t="n">
        <f aca="false">IF(NOT(N23=""),SUMPRODUCT((AwayTeam=N23)*(AwayScore&gt;HomeScore)*GamePlayed),"")</f>
        <v>1</v>
      </c>
      <c r="AN23" s="1" t="n">
        <f aca="false">IF(NOT(N23=""),SUMPRODUCT((AwayTeam=N23)*(AwayScore&lt;HomeScore)*GamePlayed),"")</f>
        <v>2</v>
      </c>
      <c r="AO23" s="1" t="n">
        <f aca="false">IF(NOT(N23=""),SUMPRODUCT((AwayTeam=N23)*(AwayScore=HomeScore)*GamePlayed),"")</f>
        <v>4</v>
      </c>
      <c r="AP23" s="1" t="n">
        <f aca="false">IF(NOT(N23=""),SUMPRODUCT((AwayTeam=N23)*AwayScore*GamePlayed),"")</f>
        <v>8</v>
      </c>
      <c r="AQ23" s="1" t="n">
        <f aca="false">IF(NOT(N23=""),SUMPRODUCT((AwayTeam=N23)*HomeScore*GamePlayed),"")</f>
        <v>7</v>
      </c>
      <c r="AR23" s="1" t="n">
        <f aca="false">IF(NOT(N23=""),AP23-AQ23,"")</f>
        <v>1</v>
      </c>
      <c r="AT23" s="1" t="n">
        <f aca="false">IF(NOT(N23=""),IF(NOT('Teams - Setup'!F24=""),'Teams - Setup'!F24,0),"")</f>
        <v>0</v>
      </c>
      <c r="AV23" s="1" t="n">
        <f aca="false">IF(NOT(N23=""),RANK(P23,P$20:P$31,0),"")</f>
        <v>6</v>
      </c>
      <c r="AW23" s="1" t="n">
        <f aca="false">IF(NOT(N23=""),SUMPRODUCT((P$20:P$31=P23)*(U$20:U$31&gt;U23)),"")</f>
        <v>0</v>
      </c>
      <c r="AX23" s="1" t="n">
        <f aca="false">IF(NOT(N23=""),SUMPRODUCT((P$20:P$31=P23)*(U$20:U$31=U23)*(Z$20:Z$31&gt;Z23)),"")</f>
        <v>0</v>
      </c>
      <c r="AY23" s="1" t="n">
        <f aca="false">IF(NOT(N23=""),SUMPRODUCT((P$20:P$31=P23)*(U$20:U$31=U23)*(Z$20:Z$31=Z23)*(X$20:X$31&gt;X23)),"")</f>
        <v>0</v>
      </c>
      <c r="AZ23" s="1" t="n">
        <f aca="false">IF(NOT(N23=""),SUMPRODUCT((P$20:P$31=P23)*(U$20:U$31=U23)*(Z$20:Z$31=Z23)*(X$20:X$31=X23)*(AT$20:AT$31&lt;AT23)),"")</f>
        <v>0</v>
      </c>
      <c r="BA23" s="1" t="n">
        <f aca="false">IF(NOT(N23=""),SUMPRODUCT((P$20:P$31=P23)*(U$20:U$31=U23)*(Z$20:Z$31=Z23)*(X$20:X$31=X23)*(AT$20:AT$31=AT23)*(AR$20:AR$31&gt;AR23)),"")</f>
        <v>0</v>
      </c>
      <c r="BB23" s="1" t="n">
        <f aca="false">IF(NOT(N23=""),SUMPRODUCT((P$20:P$31=P23)*(U$20:U$31=U23)*(Z$20:Z$31=Z23)*(X$20:X$31=X23)*(AT$20:AT$31=AT23)*(AR$20:AR$31=AR23)*(AP$20:AP$31&gt;AP23)),"")</f>
        <v>0</v>
      </c>
      <c r="BC23" s="1" t="n">
        <f aca="false">IF(NOT(N23=""),SUMPRODUCT((P$20:P$31=P23)*(U$20:U$31=U23)*(Z$20:Z$31=Z23)*(X$20:X$31=X23)*(AT$20:AT$31=AT23)*(AR$20:AR$31=AR23)*(AP$20:AP$31=AP23)*(AI$20:AI$31&gt;AI23)),"")</f>
        <v>0</v>
      </c>
      <c r="BD23" s="1" t="n">
        <f aca="false">IF(NOT(N23=""),SUMPRODUCT((P$20:P$31=P23)*(U$20:U$31=U23)*(Z$20:Z$31=Z23)*(X$20:X$31=X23)*(AT$20:AT$31=AT23)*(AR$20:AR$31=AR23)*(AP$20:AP$31=AP23)*(AI$20:AI$31=AI23)*(AG$20:AG$31&gt;AG23)),"")</f>
        <v>0</v>
      </c>
      <c r="BE23" s="1" t="n">
        <f aca="false">IF(NOT(N23=""),SUMPRODUCT((P$20:P$31=P23)*(U$20:U$31=U23)*(X$20:X$31=X23)*(Z$20:Z$31=Z23)*(AT$20:AT$31=AT23)*(AP$20:AP$31=AP23)*(AR$20:AR$31=AR23)*(AI$20:AI$31=AI23)*(AG$20:AG$31=AG23)*(BF$20:BF$31&gt;BF23)),"")</f>
        <v>0</v>
      </c>
      <c r="BF23" s="1" t="n">
        <f aca="false">IF(NOT(N23=""),IF(NOT('Teams - Setup'!G24=""),'Teams - Setup'!G24,0),"")</f>
        <v>0</v>
      </c>
      <c r="BH23" s="49" t="n">
        <f aca="false">IF(NOT(N23=""),ROW(N23),"")</f>
        <v>23</v>
      </c>
    </row>
    <row r="24" customFormat="false" ht="13.4" hidden="false" customHeight="false" outlineLevel="0" collapsed="false">
      <c r="B24" s="18" t="s">
        <v>42</v>
      </c>
      <c r="C24" s="19" t="s">
        <v>104</v>
      </c>
      <c r="D24" s="18" t="s">
        <v>109</v>
      </c>
      <c r="E24" s="41" t="s">
        <v>65</v>
      </c>
      <c r="F24" s="21" t="n">
        <v>2</v>
      </c>
      <c r="G24" s="21" t="n">
        <v>1</v>
      </c>
      <c r="H24" s="20" t="s">
        <v>83</v>
      </c>
      <c r="I24" s="25" t="s">
        <v>111</v>
      </c>
      <c r="K24" s="1" t="n">
        <f aca="false">IF(AND(NOT(E24=""),NOT(H24="")),IF(AND(NOT(F24=""),NOT(G24="")),1,0),0)</f>
        <v>1</v>
      </c>
      <c r="M24" s="47" t="n">
        <f aca="false">IF(NOT(N24=""),SUM(AV24:BE24),"")</f>
        <v>8</v>
      </c>
      <c r="N24" s="0" t="str">
        <f aca="false">IF(NOT('Teams - Setup'!B25=""),'Teams - Setup'!B25,"")</f>
        <v>Portland</v>
      </c>
      <c r="P24" s="1" t="n">
        <f aca="false">IF(NOT(N24=""),AB24+AK24,"")</f>
        <v>16</v>
      </c>
      <c r="R24" s="1" t="n">
        <f aca="false">IF(NOT(N24=""),AC24+AL24,"")</f>
        <v>14</v>
      </c>
      <c r="S24" s="48" t="n">
        <f aca="false">IF(NOT(N24=""),IF(R24&gt;0,P24/R24,0),"")</f>
        <v>1.14285714285714</v>
      </c>
      <c r="U24" s="1" t="n">
        <f aca="false">IF(NOT(N24=""),AD24+AM24,"")</f>
        <v>3</v>
      </c>
      <c r="V24" s="1" t="n">
        <f aca="false">IF(NOT(N24=""),AE24+AN24,"")</f>
        <v>4</v>
      </c>
      <c r="W24" s="1" t="n">
        <f aca="false">IF(NOT(N24=""),AF24+AO24,"")</f>
        <v>7</v>
      </c>
      <c r="X24" s="1" t="n">
        <f aca="false">IF(NOT(N24=""),AG24+AP24,"")</f>
        <v>23</v>
      </c>
      <c r="Y24" s="1" t="n">
        <f aca="false">IF(NOT(N24=""),AH24+AQ24,"")</f>
        <v>24</v>
      </c>
      <c r="Z24" s="1" t="n">
        <f aca="false">IF(NOT(N24=""),X24-Y24,"")</f>
        <v>-1</v>
      </c>
      <c r="AB24" s="1" t="n">
        <f aca="false">IF(NOT(N24=""),(AD24*PtsHomeWin)+(AF24*PtsHomeDraw)+(AE24*PtsHomeLoss),"")</f>
        <v>9</v>
      </c>
      <c r="AC24" s="1" t="n">
        <f aca="false">IF(NOT(N24=""),SUMPRODUCT((HomeTeam=N24)*GamePlayed),"")</f>
        <v>8</v>
      </c>
      <c r="AD24" s="1" t="n">
        <f aca="false">IF(NOT(N24=""),SUMPRODUCT((HomeTeam=N24)*(HomeScore&gt;AwayScore)*GamePlayed),"")</f>
        <v>1</v>
      </c>
      <c r="AE24" s="1" t="n">
        <f aca="false">IF(NOT(N24=""),SUMPRODUCT((HomeTeam=N24)*(HomeScore&lt;AwayScore)*GamePlayed),"")</f>
        <v>1</v>
      </c>
      <c r="AF24" s="1" t="n">
        <f aca="false">IF(NOT(N24=""),SUMPRODUCT((HomeTeam=N24)*(HomeScore=AwayScore)*GamePlayed),"")</f>
        <v>6</v>
      </c>
      <c r="AG24" s="1" t="n">
        <f aca="false">IF(NOT(N24=""),SUMPRODUCT((HomeTeam=N24)*HomeScore*GamePlayed),"")</f>
        <v>17</v>
      </c>
      <c r="AH24" s="1" t="n">
        <f aca="false">IF(NOT(N24=""),SUMPRODUCT((HomeTeam=N24)*AwayScore*GamePlayed),"")</f>
        <v>17</v>
      </c>
      <c r="AI24" s="1" t="n">
        <f aca="false">IF(NOT(N24=""),AG24-AH24,"")</f>
        <v>0</v>
      </c>
      <c r="AK24" s="1" t="n">
        <f aca="false">IF(NOT(N24=""),(AM24*PtsAwayWin)+(AO24*PtsAwayDraw)+(AN24*PtsAwayLoss),"")</f>
        <v>7</v>
      </c>
      <c r="AL24" s="1" t="n">
        <f aca="false">IF(NOT(N24=""),SUMPRODUCT((AwayTeam=N24)*GamePlayed),"")</f>
        <v>6</v>
      </c>
      <c r="AM24" s="1" t="n">
        <f aca="false">IF(NOT(N24=""),SUMPRODUCT((AwayTeam=N24)*(AwayScore&gt;HomeScore)*GamePlayed),"")</f>
        <v>2</v>
      </c>
      <c r="AN24" s="1" t="n">
        <f aca="false">IF(NOT(N24=""),SUMPRODUCT((AwayTeam=N24)*(AwayScore&lt;HomeScore)*GamePlayed),"")</f>
        <v>3</v>
      </c>
      <c r="AO24" s="1" t="n">
        <f aca="false">IF(NOT(N24=""),SUMPRODUCT((AwayTeam=N24)*(AwayScore=HomeScore)*GamePlayed),"")</f>
        <v>1</v>
      </c>
      <c r="AP24" s="1" t="n">
        <f aca="false">IF(NOT(N24=""),SUMPRODUCT((AwayTeam=N24)*AwayScore*GamePlayed),"")</f>
        <v>6</v>
      </c>
      <c r="AQ24" s="1" t="n">
        <f aca="false">IF(NOT(N24=""),SUMPRODUCT((AwayTeam=N24)*HomeScore*GamePlayed),"")</f>
        <v>7</v>
      </c>
      <c r="AR24" s="1" t="n">
        <f aca="false">IF(NOT(N24=""),AP24-AQ24,"")</f>
        <v>-1</v>
      </c>
      <c r="AT24" s="1" t="n">
        <f aca="false">IF(NOT(N24=""),IF(NOT('Teams - Setup'!F25=""),'Teams - Setup'!F25,0),"")</f>
        <v>0</v>
      </c>
      <c r="AV24" s="1" t="n">
        <f aca="false">IF(NOT(N24=""),RANK(P24,P$20:P$31,0),"")</f>
        <v>6</v>
      </c>
      <c r="AW24" s="1" t="n">
        <f aca="false">IF(NOT(N24=""),SUMPRODUCT((P$20:P$31=P24)*(U$20:U$31&gt;U24)),"")</f>
        <v>2</v>
      </c>
      <c r="AX24" s="1" t="n">
        <f aca="false">IF(NOT(N24=""),SUMPRODUCT((P$20:P$31=P24)*(U$20:U$31=U24)*(Z$20:Z$31&gt;Z24)),"")</f>
        <v>0</v>
      </c>
      <c r="AY24" s="1" t="n">
        <f aca="false">IF(NOT(N24=""),SUMPRODUCT((P$20:P$31=P24)*(U$20:U$31=U24)*(Z$20:Z$31=Z24)*(X$20:X$31&gt;X24)),"")</f>
        <v>0</v>
      </c>
      <c r="AZ24" s="1" t="n">
        <f aca="false">IF(NOT(N24=""),SUMPRODUCT((P$20:P$31=P24)*(U$20:U$31=U24)*(Z$20:Z$31=Z24)*(X$20:X$31=X24)*(AT$20:AT$31&lt;AT24)),"")</f>
        <v>0</v>
      </c>
      <c r="BA24" s="1" t="n">
        <f aca="false">IF(NOT(N24=""),SUMPRODUCT((P$20:P$31=P24)*(U$20:U$31=U24)*(Z$20:Z$31=Z24)*(X$20:X$31=X24)*(AT$20:AT$31=AT24)*(AR$20:AR$31&gt;AR24)),"")</f>
        <v>0</v>
      </c>
      <c r="BB24" s="1" t="n">
        <f aca="false">IF(NOT(N24=""),SUMPRODUCT((P$20:P$31=P24)*(U$20:U$31=U24)*(Z$20:Z$31=Z24)*(X$20:X$31=X24)*(AT$20:AT$31=AT24)*(AR$20:AR$31=AR24)*(AP$20:AP$31&gt;AP24)),"")</f>
        <v>0</v>
      </c>
      <c r="BC24" s="1" t="n">
        <f aca="false">IF(NOT(N24=""),SUMPRODUCT((P$20:P$31=P24)*(U$20:U$31=U24)*(Z$20:Z$31=Z24)*(X$20:X$31=X24)*(AT$20:AT$31=AT24)*(AR$20:AR$31=AR24)*(AP$20:AP$31=AP24)*(AI$20:AI$31&gt;AI24)),"")</f>
        <v>0</v>
      </c>
      <c r="BD24" s="1" t="n">
        <f aca="false">IF(NOT(N24=""),SUMPRODUCT((P$20:P$31=P24)*(U$20:U$31=U24)*(Z$20:Z$31=Z24)*(X$20:X$31=X24)*(AT$20:AT$31=AT24)*(AR$20:AR$31=AR24)*(AP$20:AP$31=AP24)*(AI$20:AI$31=AI24)*(AG$20:AG$31&gt;AG24)),"")</f>
        <v>0</v>
      </c>
      <c r="BE24" s="1" t="n">
        <f aca="false">IF(NOT(N24=""),SUMPRODUCT((P$20:P$31=P24)*(U$20:U$31=U24)*(X$20:X$31=X24)*(Z$20:Z$31=Z24)*(AT$20:AT$31=AT24)*(AP$20:AP$31=AP24)*(AR$20:AR$31=AR24)*(AI$20:AI$31=AI24)*(AG$20:AG$31=AG24)*(BF$20:BF$31&gt;BF24)),"")</f>
        <v>0</v>
      </c>
      <c r="BF24" s="1" t="n">
        <f aca="false">IF(NOT(N24=""),IF(NOT('Teams - Setup'!G25=""),'Teams - Setup'!G25,0),"")</f>
        <v>0</v>
      </c>
      <c r="BH24" s="49" t="n">
        <f aca="false">IF(NOT(N24=""),ROW(N24),"")</f>
        <v>24</v>
      </c>
    </row>
    <row r="25" customFormat="false" ht="13.4" hidden="false" customHeight="false" outlineLevel="0" collapsed="false">
      <c r="B25" s="18" t="s">
        <v>42</v>
      </c>
      <c r="C25" s="19" t="s">
        <v>104</v>
      </c>
      <c r="D25" s="18" t="s">
        <v>97</v>
      </c>
      <c r="E25" s="41" t="s">
        <v>72</v>
      </c>
      <c r="F25" s="21" t="n">
        <v>3</v>
      </c>
      <c r="G25" s="21" t="n">
        <v>1</v>
      </c>
      <c r="H25" s="20" t="s">
        <v>88</v>
      </c>
      <c r="I25" s="25" t="s">
        <v>74</v>
      </c>
      <c r="K25" s="1" t="n">
        <f aca="false">IF(AND(NOT(E25=""),NOT(H25="")),IF(AND(NOT(F25=""),NOT(G25="")),1,0),0)</f>
        <v>1</v>
      </c>
      <c r="M25" s="47" t="n">
        <f aca="false">IF(NOT(N25=""),SUM(AV25:BE25),"")</f>
        <v>2</v>
      </c>
      <c r="N25" s="0" t="str">
        <f aca="false">IF(NOT('Teams - Setup'!B26=""),'Teams - Setup'!B26,"")</f>
        <v>Real Salt Lake</v>
      </c>
      <c r="P25" s="1" t="n">
        <f aca="false">IF(NOT(N25=""),AB25+AK25,"")</f>
        <v>25</v>
      </c>
      <c r="R25" s="1" t="n">
        <f aca="false">IF(NOT(N25=""),AC25+AL25,"")</f>
        <v>14</v>
      </c>
      <c r="S25" s="48" t="n">
        <f aca="false">IF(NOT(N25=""),IF(R25&gt;0,P25/R25,0),"")</f>
        <v>1.78571428571429</v>
      </c>
      <c r="U25" s="1" t="n">
        <f aca="false">IF(NOT(N25=""),AD25+AM25,"")</f>
        <v>6</v>
      </c>
      <c r="V25" s="1" t="n">
        <f aca="false">IF(NOT(N25=""),AE25+AN25,"")</f>
        <v>1</v>
      </c>
      <c r="W25" s="1" t="n">
        <f aca="false">IF(NOT(N25=""),AF25+AO25,"")</f>
        <v>7</v>
      </c>
      <c r="X25" s="1" t="n">
        <f aca="false">IF(NOT(N25=""),AG25+AP25,"")</f>
        <v>24</v>
      </c>
      <c r="Y25" s="1" t="n">
        <f aca="false">IF(NOT(N25=""),AH25+AQ25,"")</f>
        <v>18</v>
      </c>
      <c r="Z25" s="1" t="n">
        <f aca="false">IF(NOT(N25=""),X25-Y25,"")</f>
        <v>6</v>
      </c>
      <c r="AB25" s="1" t="n">
        <f aca="false">IF(NOT(N25=""),(AD25*PtsHomeWin)+(AF25*PtsHomeDraw)+(AE25*PtsHomeLoss),"")</f>
        <v>12</v>
      </c>
      <c r="AC25" s="1" t="n">
        <f aca="false">IF(NOT(N25=""),SUMPRODUCT((HomeTeam=N25)*GamePlayed),"")</f>
        <v>6</v>
      </c>
      <c r="AD25" s="1" t="n">
        <f aca="false">IF(NOT(N25=""),SUMPRODUCT((HomeTeam=N25)*(HomeScore&gt;AwayScore)*GamePlayed),"")</f>
        <v>3</v>
      </c>
      <c r="AE25" s="1" t="n">
        <f aca="false">IF(NOT(N25=""),SUMPRODUCT((HomeTeam=N25)*(HomeScore&lt;AwayScore)*GamePlayed),"")</f>
        <v>0</v>
      </c>
      <c r="AF25" s="1" t="n">
        <f aca="false">IF(NOT(N25=""),SUMPRODUCT((HomeTeam=N25)*(HomeScore=AwayScore)*GamePlayed),"")</f>
        <v>3</v>
      </c>
      <c r="AG25" s="1" t="n">
        <f aca="false">IF(NOT(N25=""),SUMPRODUCT((HomeTeam=N25)*HomeScore*GamePlayed),"")</f>
        <v>9</v>
      </c>
      <c r="AH25" s="1" t="n">
        <f aca="false">IF(NOT(N25=""),SUMPRODUCT((HomeTeam=N25)*AwayScore*GamePlayed),"")</f>
        <v>4</v>
      </c>
      <c r="AI25" s="1" t="n">
        <f aca="false">IF(NOT(N25=""),AG25-AH25,"")</f>
        <v>5</v>
      </c>
      <c r="AK25" s="1" t="n">
        <f aca="false">IF(NOT(N25=""),(AM25*PtsAwayWin)+(AO25*PtsAwayDraw)+(AN25*PtsAwayLoss),"")</f>
        <v>13</v>
      </c>
      <c r="AL25" s="1" t="n">
        <f aca="false">IF(NOT(N25=""),SUMPRODUCT((AwayTeam=N25)*GamePlayed),"")</f>
        <v>8</v>
      </c>
      <c r="AM25" s="1" t="n">
        <f aca="false">IF(NOT(N25=""),SUMPRODUCT((AwayTeam=N25)*(AwayScore&gt;HomeScore)*GamePlayed),"")</f>
        <v>3</v>
      </c>
      <c r="AN25" s="1" t="n">
        <f aca="false">IF(NOT(N25=""),SUMPRODUCT((AwayTeam=N25)*(AwayScore&lt;HomeScore)*GamePlayed),"")</f>
        <v>1</v>
      </c>
      <c r="AO25" s="1" t="n">
        <f aca="false">IF(NOT(N25=""),SUMPRODUCT((AwayTeam=N25)*(AwayScore=HomeScore)*GamePlayed),"")</f>
        <v>4</v>
      </c>
      <c r="AP25" s="1" t="n">
        <f aca="false">IF(NOT(N25=""),SUMPRODUCT((AwayTeam=N25)*AwayScore*GamePlayed),"")</f>
        <v>15</v>
      </c>
      <c r="AQ25" s="1" t="n">
        <f aca="false">IF(NOT(N25=""),SUMPRODUCT((AwayTeam=N25)*HomeScore*GamePlayed),"")</f>
        <v>14</v>
      </c>
      <c r="AR25" s="1" t="n">
        <f aca="false">IF(NOT(N25=""),AP25-AQ25,"")</f>
        <v>1</v>
      </c>
      <c r="AT25" s="1" t="n">
        <f aca="false">IF(NOT(N25=""),IF(NOT('Teams - Setup'!F26=""),'Teams - Setup'!F26,0),"")</f>
        <v>0</v>
      </c>
      <c r="AV25" s="1" t="n">
        <f aca="false">IF(NOT(N25=""),RANK(P25,P$20:P$31,0),"")</f>
        <v>2</v>
      </c>
      <c r="AW25" s="1" t="n">
        <f aca="false">IF(NOT(N25=""),SUMPRODUCT((P$20:P$31=P25)*(U$20:U$31&gt;U25)),"")</f>
        <v>0</v>
      </c>
      <c r="AX25" s="1" t="n">
        <f aca="false">IF(NOT(N25=""),SUMPRODUCT((P$20:P$31=P25)*(U$20:U$31=U25)*(Z$20:Z$31&gt;Z25)),"")</f>
        <v>0</v>
      </c>
      <c r="AY25" s="1" t="n">
        <f aca="false">IF(NOT(N25=""),SUMPRODUCT((P$20:P$31=P25)*(U$20:U$31=U25)*(Z$20:Z$31=Z25)*(X$20:X$31&gt;X25)),"")</f>
        <v>0</v>
      </c>
      <c r="AZ25" s="1" t="n">
        <f aca="false">IF(NOT(N25=""),SUMPRODUCT((P$20:P$31=P25)*(U$20:U$31=U25)*(Z$20:Z$31=Z25)*(X$20:X$31=X25)*(AT$20:AT$31&lt;AT25)),"")</f>
        <v>0</v>
      </c>
      <c r="BA25" s="1" t="n">
        <f aca="false">IF(NOT(N25=""),SUMPRODUCT((P$20:P$31=P25)*(U$20:U$31=U25)*(Z$20:Z$31=Z25)*(X$20:X$31=X25)*(AT$20:AT$31=AT25)*(AR$20:AR$31&gt;AR25)),"")</f>
        <v>0</v>
      </c>
      <c r="BB25" s="1" t="n">
        <f aca="false">IF(NOT(N25=""),SUMPRODUCT((P$20:P$31=P25)*(U$20:U$31=U25)*(Z$20:Z$31=Z25)*(X$20:X$31=X25)*(AT$20:AT$31=AT25)*(AR$20:AR$31=AR25)*(AP$20:AP$31&gt;AP25)),"")</f>
        <v>0</v>
      </c>
      <c r="BC25" s="1" t="n">
        <f aca="false">IF(NOT(N25=""),SUMPRODUCT((P$20:P$31=P25)*(U$20:U$31=U25)*(Z$20:Z$31=Z25)*(X$20:X$31=X25)*(AT$20:AT$31=AT25)*(AR$20:AR$31=AR25)*(AP$20:AP$31=AP25)*(AI$20:AI$31&gt;AI25)),"")</f>
        <v>0</v>
      </c>
      <c r="BD25" s="1" t="n">
        <f aca="false">IF(NOT(N25=""),SUMPRODUCT((P$20:P$31=P25)*(U$20:U$31=U25)*(Z$20:Z$31=Z25)*(X$20:X$31=X25)*(AT$20:AT$31=AT25)*(AR$20:AR$31=AR25)*(AP$20:AP$31=AP25)*(AI$20:AI$31=AI25)*(AG$20:AG$31&gt;AG25)),"")</f>
        <v>0</v>
      </c>
      <c r="BE25" s="1" t="n">
        <f aca="false">IF(NOT(N25=""),SUMPRODUCT((P$20:P$31=P25)*(U$20:U$31=U25)*(X$20:X$31=X25)*(Z$20:Z$31=Z25)*(AT$20:AT$31=AT25)*(AP$20:AP$31=AP25)*(AR$20:AR$31=AR25)*(AI$20:AI$31=AI25)*(AG$20:AG$31=AG25)*(BF$20:BF$31&gt;BF25)),"")</f>
        <v>0</v>
      </c>
      <c r="BF25" s="1" t="n">
        <f aca="false">IF(NOT(N25=""),IF(NOT('Teams - Setup'!G26=""),'Teams - Setup'!G26,0),"")</f>
        <v>0</v>
      </c>
      <c r="BH25" s="49" t="n">
        <f aca="false">IF(NOT(N25=""),ROW(N25),"")</f>
        <v>25</v>
      </c>
    </row>
    <row r="26" customFormat="false" ht="13.4" hidden="false" customHeight="false" outlineLevel="0" collapsed="false">
      <c r="B26" s="18" t="s">
        <v>42</v>
      </c>
      <c r="C26" s="19" t="s">
        <v>104</v>
      </c>
      <c r="D26" s="18" t="s">
        <v>97</v>
      </c>
      <c r="E26" s="41" t="s">
        <v>46</v>
      </c>
      <c r="F26" s="21" t="n">
        <v>1</v>
      </c>
      <c r="G26" s="21" t="n">
        <v>0</v>
      </c>
      <c r="H26" s="20" t="s">
        <v>100</v>
      </c>
      <c r="I26" s="25" t="s">
        <v>98</v>
      </c>
      <c r="K26" s="1" t="n">
        <f aca="false">IF(AND(NOT(E26=""),NOT(H26="")),IF(AND(NOT(F26=""),NOT(G26="")),1,0),0)</f>
        <v>1</v>
      </c>
      <c r="M26" s="47" t="n">
        <f aca="false">IF(NOT(N26=""),SUM(AV26:BE26),"")</f>
        <v>7</v>
      </c>
      <c r="N26" s="0" t="str">
        <f aca="false">IF(NOT('Teams - Setup'!B27=""),'Teams - Setup'!B27,"")</f>
        <v>San Jose</v>
      </c>
      <c r="P26" s="1" t="n">
        <f aca="false">IF(NOT(N26=""),AB26+AK26,"")</f>
        <v>16</v>
      </c>
      <c r="R26" s="1" t="n">
        <f aca="false">IF(NOT(N26=""),AC26+AL26,"")</f>
        <v>12</v>
      </c>
      <c r="S26" s="48" t="n">
        <f aca="false">IF(NOT(N26=""),IF(R26&gt;0,P26/R26,0),"")</f>
        <v>1.33333333333333</v>
      </c>
      <c r="U26" s="1" t="n">
        <f aca="false">IF(NOT(N26=""),AD26+AM26,"")</f>
        <v>4</v>
      </c>
      <c r="V26" s="1" t="n">
        <f aca="false">IF(NOT(N26=""),AE26+AN26,"")</f>
        <v>4</v>
      </c>
      <c r="W26" s="1" t="n">
        <f aca="false">IF(NOT(N26=""),AF26+AO26,"")</f>
        <v>4</v>
      </c>
      <c r="X26" s="1" t="n">
        <f aca="false">IF(NOT(N26=""),AG26+AP26,"")</f>
        <v>15</v>
      </c>
      <c r="Y26" s="1" t="n">
        <f aca="false">IF(NOT(N26=""),AH26+AQ26,"")</f>
        <v>13</v>
      </c>
      <c r="Z26" s="1" t="n">
        <f aca="false">IF(NOT(N26=""),X26-Y26,"")</f>
        <v>2</v>
      </c>
      <c r="AB26" s="1" t="n">
        <f aca="false">IF(NOT(N26=""),(AD26*PtsHomeWin)+(AF26*PtsHomeDraw)+(AE26*PtsHomeLoss),"")</f>
        <v>12</v>
      </c>
      <c r="AC26" s="1" t="n">
        <f aca="false">IF(NOT(N26=""),SUMPRODUCT((HomeTeam=N26)*GamePlayed),"")</f>
        <v>7</v>
      </c>
      <c r="AD26" s="1" t="n">
        <f aca="false">IF(NOT(N26=""),SUMPRODUCT((HomeTeam=N26)*(HomeScore&gt;AwayScore)*GamePlayed),"")</f>
        <v>3</v>
      </c>
      <c r="AE26" s="1" t="n">
        <f aca="false">IF(NOT(N26=""),SUMPRODUCT((HomeTeam=N26)*(HomeScore&lt;AwayScore)*GamePlayed),"")</f>
        <v>1</v>
      </c>
      <c r="AF26" s="1" t="n">
        <f aca="false">IF(NOT(N26=""),SUMPRODUCT((HomeTeam=N26)*(HomeScore=AwayScore)*GamePlayed),"")</f>
        <v>3</v>
      </c>
      <c r="AG26" s="1" t="n">
        <f aca="false">IF(NOT(N26=""),SUMPRODUCT((HomeTeam=N26)*HomeScore*GamePlayed),"")</f>
        <v>11</v>
      </c>
      <c r="AH26" s="1" t="n">
        <f aca="false">IF(NOT(N26=""),SUMPRODUCT((HomeTeam=N26)*AwayScore*GamePlayed),"")</f>
        <v>7</v>
      </c>
      <c r="AI26" s="1" t="n">
        <f aca="false">IF(NOT(N26=""),AG26-AH26,"")</f>
        <v>4</v>
      </c>
      <c r="AK26" s="1" t="n">
        <f aca="false">IF(NOT(N26=""),(AM26*PtsAwayWin)+(AO26*PtsAwayDraw)+(AN26*PtsAwayLoss),"")</f>
        <v>4</v>
      </c>
      <c r="AL26" s="1" t="n">
        <f aca="false">IF(NOT(N26=""),SUMPRODUCT((AwayTeam=N26)*GamePlayed),"")</f>
        <v>5</v>
      </c>
      <c r="AM26" s="1" t="n">
        <f aca="false">IF(NOT(N26=""),SUMPRODUCT((AwayTeam=N26)*(AwayScore&gt;HomeScore)*GamePlayed),"")</f>
        <v>1</v>
      </c>
      <c r="AN26" s="1" t="n">
        <f aca="false">IF(NOT(N26=""),SUMPRODUCT((AwayTeam=N26)*(AwayScore&lt;HomeScore)*GamePlayed),"")</f>
        <v>3</v>
      </c>
      <c r="AO26" s="1" t="n">
        <f aca="false">IF(NOT(N26=""),SUMPRODUCT((AwayTeam=N26)*(AwayScore=HomeScore)*GamePlayed),"")</f>
        <v>1</v>
      </c>
      <c r="AP26" s="1" t="n">
        <f aca="false">IF(NOT(N26=""),SUMPRODUCT((AwayTeam=N26)*AwayScore*GamePlayed),"")</f>
        <v>4</v>
      </c>
      <c r="AQ26" s="1" t="n">
        <f aca="false">IF(NOT(N26=""),SUMPRODUCT((AwayTeam=N26)*HomeScore*GamePlayed),"")</f>
        <v>6</v>
      </c>
      <c r="AR26" s="1" t="n">
        <f aca="false">IF(NOT(N26=""),AP26-AQ26,"")</f>
        <v>-2</v>
      </c>
      <c r="AT26" s="1" t="n">
        <f aca="false">IF(NOT(N26=""),IF(NOT('Teams - Setup'!F27=""),'Teams - Setup'!F27,0),"")</f>
        <v>0</v>
      </c>
      <c r="AV26" s="1" t="n">
        <f aca="false">IF(NOT(N26=""),RANK(P26,P$20:P$31,0),"")</f>
        <v>6</v>
      </c>
      <c r="AW26" s="1" t="n">
        <f aca="false">IF(NOT(N26=""),SUMPRODUCT((P$20:P$31=P26)*(U$20:U$31&gt;U26)),"")</f>
        <v>0</v>
      </c>
      <c r="AX26" s="1" t="n">
        <f aca="false">IF(NOT(N26=""),SUMPRODUCT((P$20:P$31=P26)*(U$20:U$31=U26)*(Z$20:Z$31&gt;Z26)),"")</f>
        <v>1</v>
      </c>
      <c r="AY26" s="1" t="n">
        <f aca="false">IF(NOT(N26=""),SUMPRODUCT((P$20:P$31=P26)*(U$20:U$31=U26)*(Z$20:Z$31=Z26)*(X$20:X$31&gt;X26)),"")</f>
        <v>0</v>
      </c>
      <c r="AZ26" s="1" t="n">
        <f aca="false">IF(NOT(N26=""),SUMPRODUCT((P$20:P$31=P26)*(U$20:U$31=U26)*(Z$20:Z$31=Z26)*(X$20:X$31=X26)*(AT$20:AT$31&lt;AT26)),"")</f>
        <v>0</v>
      </c>
      <c r="BA26" s="1" t="n">
        <f aca="false">IF(NOT(N26=""),SUMPRODUCT((P$20:P$31=P26)*(U$20:U$31=U26)*(Z$20:Z$31=Z26)*(X$20:X$31=X26)*(AT$20:AT$31=AT26)*(AR$20:AR$31&gt;AR26)),"")</f>
        <v>0</v>
      </c>
      <c r="BB26" s="1" t="n">
        <f aca="false">IF(NOT(N26=""),SUMPRODUCT((P$20:P$31=P26)*(U$20:U$31=U26)*(Z$20:Z$31=Z26)*(X$20:X$31=X26)*(AT$20:AT$31=AT26)*(AR$20:AR$31=AR26)*(AP$20:AP$31&gt;AP26)),"")</f>
        <v>0</v>
      </c>
      <c r="BC26" s="1" t="n">
        <f aca="false">IF(NOT(N26=""),SUMPRODUCT((P$20:P$31=P26)*(U$20:U$31=U26)*(Z$20:Z$31=Z26)*(X$20:X$31=X26)*(AT$20:AT$31=AT26)*(AR$20:AR$31=AR26)*(AP$20:AP$31=AP26)*(AI$20:AI$31&gt;AI26)),"")</f>
        <v>0</v>
      </c>
      <c r="BD26" s="1" t="n">
        <f aca="false">IF(NOT(N26=""),SUMPRODUCT((P$20:P$31=P26)*(U$20:U$31=U26)*(Z$20:Z$31=Z26)*(X$20:X$31=X26)*(AT$20:AT$31=AT26)*(AR$20:AR$31=AR26)*(AP$20:AP$31=AP26)*(AI$20:AI$31=AI26)*(AG$20:AG$31&gt;AG26)),"")</f>
        <v>0</v>
      </c>
      <c r="BE26" s="1" t="n">
        <f aca="false">IF(NOT(N26=""),SUMPRODUCT((P$20:P$31=P26)*(U$20:U$31=U26)*(X$20:X$31=X26)*(Z$20:Z$31=Z26)*(AT$20:AT$31=AT26)*(AP$20:AP$31=AP26)*(AR$20:AR$31=AR26)*(AI$20:AI$31=AI26)*(AG$20:AG$31=AG26)*(BF$20:BF$31&gt;BF26)),"")</f>
        <v>0</v>
      </c>
      <c r="BF26" s="1" t="n">
        <f aca="false">IF(NOT(N26=""),IF(NOT('Teams - Setup'!G27=""),'Teams - Setup'!G27,0),"")</f>
        <v>0</v>
      </c>
      <c r="BH26" s="49" t="n">
        <f aca="false">IF(NOT(N26=""),ROW(N26),"")</f>
        <v>26</v>
      </c>
    </row>
    <row r="27" customFormat="false" ht="13.4" hidden="false" customHeight="false" outlineLevel="0" collapsed="false">
      <c r="B27" s="18" t="s">
        <v>85</v>
      </c>
      <c r="C27" s="19" t="s">
        <v>112</v>
      </c>
      <c r="D27" s="18" t="s">
        <v>87</v>
      </c>
      <c r="E27" s="41" t="s">
        <v>89</v>
      </c>
      <c r="F27" s="21" t="n">
        <v>1</v>
      </c>
      <c r="G27" s="21" t="n">
        <v>1</v>
      </c>
      <c r="H27" s="20" t="s">
        <v>69</v>
      </c>
      <c r="I27" s="25" t="s">
        <v>113</v>
      </c>
      <c r="K27" s="1" t="n">
        <f aca="false">IF(AND(NOT(E27=""),NOT(H27="")),IF(AND(NOT(F27=""),NOT(G27="")),1,0),0)</f>
        <v>1</v>
      </c>
      <c r="M27" s="47" t="n">
        <f aca="false">IF(NOT(N27=""),SUM(AV27:BE27),"")</f>
        <v>1</v>
      </c>
      <c r="N27" s="0" t="str">
        <f aca="false">IF(NOT('Teams - Setup'!B28=""),'Teams - Setup'!B28,"")</f>
        <v>Seattle</v>
      </c>
      <c r="P27" s="1" t="n">
        <f aca="false">IF(NOT(N27=""),AB27+AK27,"")</f>
        <v>29</v>
      </c>
      <c r="R27" s="1" t="n">
        <f aca="false">IF(NOT(N27=""),AC27+AL27,"")</f>
        <v>14</v>
      </c>
      <c r="S27" s="48" t="n">
        <f aca="false">IF(NOT(N27=""),IF(R27&gt;0,P27/R27,0),"")</f>
        <v>2.07142857142857</v>
      </c>
      <c r="U27" s="1" t="n">
        <f aca="false">IF(NOT(N27=""),AD27+AM27,"")</f>
        <v>9</v>
      </c>
      <c r="V27" s="1" t="n">
        <f aca="false">IF(NOT(N27=""),AE27+AN27,"")</f>
        <v>3</v>
      </c>
      <c r="W27" s="1" t="n">
        <f aca="false">IF(NOT(N27=""),AF27+AO27,"")</f>
        <v>2</v>
      </c>
      <c r="X27" s="1" t="n">
        <f aca="false">IF(NOT(N27=""),AG27+AP27,"")</f>
        <v>29</v>
      </c>
      <c r="Y27" s="1" t="n">
        <f aca="false">IF(NOT(N27=""),AH27+AQ27,"")</f>
        <v>21</v>
      </c>
      <c r="Z27" s="1" t="n">
        <f aca="false">IF(NOT(N27=""),X27-Y27,"")</f>
        <v>8</v>
      </c>
      <c r="AB27" s="1" t="n">
        <f aca="false">IF(NOT(N27=""),(AD27*PtsHomeWin)+(AF27*PtsHomeDraw)+(AE27*PtsHomeLoss),"")</f>
        <v>18</v>
      </c>
      <c r="AC27" s="1" t="n">
        <f aca="false">IF(NOT(N27=""),SUMPRODUCT((HomeTeam=N27)*GamePlayed),"")</f>
        <v>8</v>
      </c>
      <c r="AD27" s="1" t="n">
        <f aca="false">IF(NOT(N27=""),SUMPRODUCT((HomeTeam=N27)*(HomeScore&gt;AwayScore)*GamePlayed),"")</f>
        <v>6</v>
      </c>
      <c r="AE27" s="1" t="n">
        <f aca="false">IF(NOT(N27=""),SUMPRODUCT((HomeTeam=N27)*(HomeScore&lt;AwayScore)*GamePlayed),"")</f>
        <v>2</v>
      </c>
      <c r="AF27" s="1" t="n">
        <f aca="false">IF(NOT(N27=""),SUMPRODUCT((HomeTeam=N27)*(HomeScore=AwayScore)*GamePlayed),"")</f>
        <v>0</v>
      </c>
      <c r="AG27" s="1" t="n">
        <f aca="false">IF(NOT(N27=""),SUMPRODUCT((HomeTeam=N27)*HomeScore*GamePlayed),"")</f>
        <v>16</v>
      </c>
      <c r="AH27" s="1" t="n">
        <f aca="false">IF(NOT(N27=""),SUMPRODUCT((HomeTeam=N27)*AwayScore*GamePlayed),"")</f>
        <v>7</v>
      </c>
      <c r="AI27" s="1" t="n">
        <f aca="false">IF(NOT(N27=""),AG27-AH27,"")</f>
        <v>9</v>
      </c>
      <c r="AK27" s="1" t="n">
        <f aca="false">IF(NOT(N27=""),(AM27*PtsAwayWin)+(AO27*PtsAwayDraw)+(AN27*PtsAwayLoss),"")</f>
        <v>11</v>
      </c>
      <c r="AL27" s="1" t="n">
        <f aca="false">IF(NOT(N27=""),SUMPRODUCT((AwayTeam=N27)*GamePlayed),"")</f>
        <v>6</v>
      </c>
      <c r="AM27" s="1" t="n">
        <f aca="false">IF(NOT(N27=""),SUMPRODUCT((AwayTeam=N27)*(AwayScore&gt;HomeScore)*GamePlayed),"")</f>
        <v>3</v>
      </c>
      <c r="AN27" s="1" t="n">
        <f aca="false">IF(NOT(N27=""),SUMPRODUCT((AwayTeam=N27)*(AwayScore&lt;HomeScore)*GamePlayed),"")</f>
        <v>1</v>
      </c>
      <c r="AO27" s="1" t="n">
        <f aca="false">IF(NOT(N27=""),SUMPRODUCT((AwayTeam=N27)*(AwayScore=HomeScore)*GamePlayed),"")</f>
        <v>2</v>
      </c>
      <c r="AP27" s="1" t="n">
        <f aca="false">IF(NOT(N27=""),SUMPRODUCT((AwayTeam=N27)*AwayScore*GamePlayed),"")</f>
        <v>13</v>
      </c>
      <c r="AQ27" s="1" t="n">
        <f aca="false">IF(NOT(N27=""),SUMPRODUCT((AwayTeam=N27)*HomeScore*GamePlayed),"")</f>
        <v>14</v>
      </c>
      <c r="AR27" s="1" t="n">
        <f aca="false">IF(NOT(N27=""),AP27-AQ27,"")</f>
        <v>-1</v>
      </c>
      <c r="AT27" s="1" t="n">
        <f aca="false">IF(NOT(N27=""),IF(NOT('Teams - Setup'!F28=""),'Teams - Setup'!F28,0),"")</f>
        <v>0</v>
      </c>
      <c r="AV27" s="1" t="n">
        <f aca="false">IF(NOT(N27=""),RANK(P27,P$20:P$31,0),"")</f>
        <v>1</v>
      </c>
      <c r="AW27" s="1" t="n">
        <f aca="false">IF(NOT(N27=""),SUMPRODUCT((P$20:P$31=P27)*(U$20:U$31&gt;U27)),"")</f>
        <v>0</v>
      </c>
      <c r="AX27" s="1" t="n">
        <f aca="false">IF(NOT(N27=""),SUMPRODUCT((P$20:P$31=P27)*(U$20:U$31=U27)*(Z$20:Z$31&gt;Z27)),"")</f>
        <v>0</v>
      </c>
      <c r="AY27" s="1" t="n">
        <f aca="false">IF(NOT(N27=""),SUMPRODUCT((P$20:P$31=P27)*(U$20:U$31=U27)*(Z$20:Z$31=Z27)*(X$20:X$31&gt;X27)),"")</f>
        <v>0</v>
      </c>
      <c r="AZ27" s="1" t="n">
        <f aca="false">IF(NOT(N27=""),SUMPRODUCT((P$20:P$31=P27)*(U$20:U$31=U27)*(Z$20:Z$31=Z27)*(X$20:X$31=X27)*(AT$20:AT$31&lt;AT27)),"")</f>
        <v>0</v>
      </c>
      <c r="BA27" s="1" t="n">
        <f aca="false">IF(NOT(N27=""),SUMPRODUCT((P$20:P$31=P27)*(U$20:U$31=U27)*(Z$20:Z$31=Z27)*(X$20:X$31=X27)*(AT$20:AT$31=AT27)*(AR$20:AR$31&gt;AR27)),"")</f>
        <v>0</v>
      </c>
      <c r="BB27" s="1" t="n">
        <f aca="false">IF(NOT(N27=""),SUMPRODUCT((P$20:P$31=P27)*(U$20:U$31=U27)*(Z$20:Z$31=Z27)*(X$20:X$31=X27)*(AT$20:AT$31=AT27)*(AR$20:AR$31=AR27)*(AP$20:AP$31&gt;AP27)),"")</f>
        <v>0</v>
      </c>
      <c r="BC27" s="1" t="n">
        <f aca="false">IF(NOT(N27=""),SUMPRODUCT((P$20:P$31=P27)*(U$20:U$31=U27)*(Z$20:Z$31=Z27)*(X$20:X$31=X27)*(AT$20:AT$31=AT27)*(AR$20:AR$31=AR27)*(AP$20:AP$31=AP27)*(AI$20:AI$31&gt;AI27)),"")</f>
        <v>0</v>
      </c>
      <c r="BD27" s="1" t="n">
        <f aca="false">IF(NOT(N27=""),SUMPRODUCT((P$20:P$31=P27)*(U$20:U$31=U27)*(Z$20:Z$31=Z27)*(X$20:X$31=X27)*(AT$20:AT$31=AT27)*(AR$20:AR$31=AR27)*(AP$20:AP$31=AP27)*(AI$20:AI$31=AI27)*(AG$20:AG$31&gt;AG27)),"")</f>
        <v>0</v>
      </c>
      <c r="BE27" s="1" t="n">
        <f aca="false">IF(NOT(N27=""),SUMPRODUCT((P$20:P$31=P27)*(U$20:U$31=U27)*(X$20:X$31=X27)*(Z$20:Z$31=Z27)*(AT$20:AT$31=AT27)*(AP$20:AP$31=AP27)*(AR$20:AR$31=AR27)*(AI$20:AI$31=AI27)*(AG$20:AG$31=AG27)*(BF$20:BF$31&gt;BF27)),"")</f>
        <v>0</v>
      </c>
      <c r="BF27" s="1" t="n">
        <f aca="false">IF(NOT(N27=""),IF(NOT('Teams - Setup'!G28=""),'Teams - Setup'!G28,0),"")</f>
        <v>0</v>
      </c>
      <c r="BH27" s="49" t="n">
        <f aca="false">IF(NOT(N27=""),ROW(N27),"")</f>
        <v>27</v>
      </c>
    </row>
    <row r="28" customFormat="false" ht="13.4" hidden="false" customHeight="false" outlineLevel="0" collapsed="false">
      <c r="B28" s="18" t="s">
        <v>85</v>
      </c>
      <c r="C28" s="19" t="s">
        <v>112</v>
      </c>
      <c r="D28" s="18" t="s">
        <v>91</v>
      </c>
      <c r="E28" s="41" t="s">
        <v>73</v>
      </c>
      <c r="F28" s="21" t="n">
        <v>0</v>
      </c>
      <c r="G28" s="21" t="n">
        <v>2</v>
      </c>
      <c r="H28" s="20" t="s">
        <v>45</v>
      </c>
      <c r="I28" s="25" t="s">
        <v>114</v>
      </c>
      <c r="K28" s="1" t="n">
        <f aca="false">IF(AND(NOT(E28=""),NOT(H28="")),IF(AND(NOT(F28=""),NOT(G28="")),1,0),0)</f>
        <v>1</v>
      </c>
      <c r="M28" s="47" t="n">
        <f aca="false">IF(NOT(N28=""),SUM(AV28:BE28),"")</f>
        <v>4</v>
      </c>
      <c r="N28" s="0" t="str">
        <f aca="false">IF(NOT('Teams - Setup'!B29=""),'Teams - Setup'!B29,"")</f>
        <v>Vancouver</v>
      </c>
      <c r="P28" s="1" t="n">
        <f aca="false">IF(NOT(N28=""),AB28+AK28,"")</f>
        <v>20</v>
      </c>
      <c r="R28" s="1" t="n">
        <f aca="false">IF(NOT(N28=""),AC28+AL28,"")</f>
        <v>12</v>
      </c>
      <c r="S28" s="48" t="n">
        <f aca="false">IF(NOT(N28=""),IF(R28&gt;0,P28/R28,0),"")</f>
        <v>1.66666666666667</v>
      </c>
      <c r="U28" s="1" t="n">
        <f aca="false">IF(NOT(N28=""),AD28+AM28,"")</f>
        <v>5</v>
      </c>
      <c r="V28" s="1" t="n">
        <f aca="false">IF(NOT(N28=""),AE28+AN28,"")</f>
        <v>2</v>
      </c>
      <c r="W28" s="1" t="n">
        <f aca="false">IF(NOT(N28=""),AF28+AO28,"")</f>
        <v>5</v>
      </c>
      <c r="X28" s="1" t="n">
        <f aca="false">IF(NOT(N28=""),AG28+AP28,"")</f>
        <v>22</v>
      </c>
      <c r="Y28" s="1" t="n">
        <f aca="false">IF(NOT(N28=""),AH28+AQ28,"")</f>
        <v>17</v>
      </c>
      <c r="Z28" s="1" t="n">
        <f aca="false">IF(NOT(N28=""),X28-Y28,"")</f>
        <v>5</v>
      </c>
      <c r="AB28" s="1" t="n">
        <f aca="false">IF(NOT(N28=""),(AD28*PtsHomeWin)+(AF28*PtsHomeDraw)+(AE28*PtsHomeLoss),"")</f>
        <v>11</v>
      </c>
      <c r="AC28" s="1" t="n">
        <f aca="false">IF(NOT(N28=""),SUMPRODUCT((HomeTeam=N28)*GamePlayed),"")</f>
        <v>6</v>
      </c>
      <c r="AD28" s="1" t="n">
        <f aca="false">IF(NOT(N28=""),SUMPRODUCT((HomeTeam=N28)*(HomeScore&gt;AwayScore)*GamePlayed),"")</f>
        <v>3</v>
      </c>
      <c r="AE28" s="1" t="n">
        <f aca="false">IF(NOT(N28=""),SUMPRODUCT((HomeTeam=N28)*(HomeScore&lt;AwayScore)*GamePlayed),"")</f>
        <v>1</v>
      </c>
      <c r="AF28" s="1" t="n">
        <f aca="false">IF(NOT(N28=""),SUMPRODUCT((HomeTeam=N28)*(HomeScore=AwayScore)*GamePlayed),"")</f>
        <v>2</v>
      </c>
      <c r="AG28" s="1" t="n">
        <f aca="false">IF(NOT(N28=""),SUMPRODUCT((HomeTeam=N28)*HomeScore*GamePlayed),"")</f>
        <v>14</v>
      </c>
      <c r="AH28" s="1" t="n">
        <f aca="false">IF(NOT(N28=""),SUMPRODUCT((HomeTeam=N28)*AwayScore*GamePlayed),"")</f>
        <v>10</v>
      </c>
      <c r="AI28" s="1" t="n">
        <f aca="false">IF(NOT(N28=""),AG28-AH28,"")</f>
        <v>4</v>
      </c>
      <c r="AK28" s="1" t="n">
        <f aca="false">IF(NOT(N28=""),(AM28*PtsAwayWin)+(AO28*PtsAwayDraw)+(AN28*PtsAwayLoss),"")</f>
        <v>9</v>
      </c>
      <c r="AL28" s="1" t="n">
        <f aca="false">IF(NOT(N28=""),SUMPRODUCT((AwayTeam=N28)*GamePlayed),"")</f>
        <v>6</v>
      </c>
      <c r="AM28" s="1" t="n">
        <f aca="false">IF(NOT(N28=""),SUMPRODUCT((AwayTeam=N28)*(AwayScore&gt;HomeScore)*GamePlayed),"")</f>
        <v>2</v>
      </c>
      <c r="AN28" s="1" t="n">
        <f aca="false">IF(NOT(N28=""),SUMPRODUCT((AwayTeam=N28)*(AwayScore&lt;HomeScore)*GamePlayed),"")</f>
        <v>1</v>
      </c>
      <c r="AO28" s="1" t="n">
        <f aca="false">IF(NOT(N28=""),SUMPRODUCT((AwayTeam=N28)*(AwayScore=HomeScore)*GamePlayed),"")</f>
        <v>3</v>
      </c>
      <c r="AP28" s="1" t="n">
        <f aca="false">IF(NOT(N28=""),SUMPRODUCT((AwayTeam=N28)*AwayScore*GamePlayed),"")</f>
        <v>8</v>
      </c>
      <c r="AQ28" s="1" t="n">
        <f aca="false">IF(NOT(N28=""),SUMPRODUCT((AwayTeam=N28)*HomeScore*GamePlayed),"")</f>
        <v>7</v>
      </c>
      <c r="AR28" s="1" t="n">
        <f aca="false">IF(NOT(N28=""),AP28-AQ28,"")</f>
        <v>1</v>
      </c>
      <c r="AT28" s="1" t="n">
        <f aca="false">IF(NOT(N28=""),IF(NOT('Teams - Setup'!F29=""),'Teams - Setup'!F29,0),"")</f>
        <v>0</v>
      </c>
      <c r="AV28" s="1" t="n">
        <f aca="false">IF(NOT(N28=""),RANK(P28,P$20:P$31,0),"")</f>
        <v>4</v>
      </c>
      <c r="AW28" s="1" t="n">
        <f aca="false">IF(NOT(N28=""),SUMPRODUCT((P$20:P$31=P28)*(U$20:U$31&gt;U28)),"")</f>
        <v>0</v>
      </c>
      <c r="AX28" s="1" t="n">
        <f aca="false">IF(NOT(N28=""),SUMPRODUCT((P$20:P$31=P28)*(U$20:U$31=U28)*(Z$20:Z$31&gt;Z28)),"")</f>
        <v>0</v>
      </c>
      <c r="AY28" s="1" t="n">
        <f aca="false">IF(NOT(N28=""),SUMPRODUCT((P$20:P$31=P28)*(U$20:U$31=U28)*(Z$20:Z$31=Z28)*(X$20:X$31&gt;X28)),"")</f>
        <v>0</v>
      </c>
      <c r="AZ28" s="1" t="n">
        <f aca="false">IF(NOT(N28=""),SUMPRODUCT((P$20:P$31=P28)*(U$20:U$31=U28)*(Z$20:Z$31=Z28)*(X$20:X$31=X28)*(AT$20:AT$31&lt;AT28)),"")</f>
        <v>0</v>
      </c>
      <c r="BA28" s="1" t="n">
        <f aca="false">IF(NOT(N28=""),SUMPRODUCT((P$20:P$31=P28)*(U$20:U$31=U28)*(Z$20:Z$31=Z28)*(X$20:X$31=X28)*(AT$20:AT$31=AT28)*(AR$20:AR$31&gt;AR28)),"")</f>
        <v>0</v>
      </c>
      <c r="BB28" s="1" t="n">
        <f aca="false">IF(NOT(N28=""),SUMPRODUCT((P$20:P$31=P28)*(U$20:U$31=U28)*(Z$20:Z$31=Z28)*(X$20:X$31=X28)*(AT$20:AT$31=AT28)*(AR$20:AR$31=AR28)*(AP$20:AP$31&gt;AP28)),"")</f>
        <v>0</v>
      </c>
      <c r="BC28" s="1" t="n">
        <f aca="false">IF(NOT(N28=""),SUMPRODUCT((P$20:P$31=P28)*(U$20:U$31=U28)*(Z$20:Z$31=Z28)*(X$20:X$31=X28)*(AT$20:AT$31=AT28)*(AR$20:AR$31=AR28)*(AP$20:AP$31=AP28)*(AI$20:AI$31&gt;AI28)),"")</f>
        <v>0</v>
      </c>
      <c r="BD28" s="1" t="n">
        <f aca="false">IF(NOT(N28=""),SUMPRODUCT((P$20:P$31=P28)*(U$20:U$31=U28)*(Z$20:Z$31=Z28)*(X$20:X$31=X28)*(AT$20:AT$31=AT28)*(AR$20:AR$31=AR28)*(AP$20:AP$31=AP28)*(AI$20:AI$31=AI28)*(AG$20:AG$31&gt;AG28)),"")</f>
        <v>0</v>
      </c>
      <c r="BE28" s="1" t="n">
        <f aca="false">IF(NOT(N28=""),SUMPRODUCT((P$20:P$31=P28)*(U$20:U$31=U28)*(X$20:X$31=X28)*(Z$20:Z$31=Z28)*(AT$20:AT$31=AT28)*(AP$20:AP$31=AP28)*(AR$20:AR$31=AR28)*(AI$20:AI$31=AI28)*(AG$20:AG$31=AG28)*(BF$20:BF$31&gt;BF28)),"")</f>
        <v>0</v>
      </c>
      <c r="BF28" s="1" t="n">
        <f aca="false">IF(NOT(N28=""),IF(NOT('Teams - Setup'!G29=""),'Teams - Setup'!G29,0),"")</f>
        <v>0</v>
      </c>
      <c r="BH28" s="49" t="n">
        <f aca="false">IF(NOT(N28=""),ROW(N28),"")</f>
        <v>28</v>
      </c>
    </row>
    <row r="29" customFormat="false" ht="13.4" hidden="false" customHeight="false" outlineLevel="0" collapsed="false">
      <c r="B29" s="18" t="s">
        <v>42</v>
      </c>
      <c r="C29" s="19" t="s">
        <v>115</v>
      </c>
      <c r="D29" s="18" t="s">
        <v>91</v>
      </c>
      <c r="E29" s="41" t="s">
        <v>83</v>
      </c>
      <c r="F29" s="21" t="n">
        <v>1</v>
      </c>
      <c r="G29" s="21" t="n">
        <v>1</v>
      </c>
      <c r="H29" s="20" t="s">
        <v>73</v>
      </c>
      <c r="I29" s="25" t="s">
        <v>92</v>
      </c>
      <c r="K29" s="1" t="n">
        <f aca="false">IF(AND(NOT(E29=""),NOT(H29="")),IF(AND(NOT(F29=""),NOT(G29="")),1,0),0)</f>
        <v>1</v>
      </c>
      <c r="M29" s="47" t="str">
        <f aca="false">IF(NOT(N29=""),SUM(AV29:BE29),"")</f>
        <v/>
      </c>
      <c r="N29" s="0" t="str">
        <f aca="false">IF(NOT('Teams - Setup'!B30=""),'Teams - Setup'!B30,"")</f>
        <v/>
      </c>
      <c r="P29" s="1" t="str">
        <f aca="false">IF(NOT(N29=""),AB29+AK29,"")</f>
        <v/>
      </c>
      <c r="R29" s="1" t="str">
        <f aca="false">IF(NOT(N29=""),AC29+AL29,"")</f>
        <v/>
      </c>
      <c r="S29" s="48" t="str">
        <f aca="false">IF(NOT(N29=""),IF(R29&gt;0,P29/R29,0),"")</f>
        <v/>
      </c>
      <c r="U29" s="1" t="str">
        <f aca="false">IF(NOT(N29=""),AD29+AM29,"")</f>
        <v/>
      </c>
      <c r="V29" s="1" t="str">
        <f aca="false">IF(NOT(N29=""),AE29+AN29,"")</f>
        <v/>
      </c>
      <c r="W29" s="1" t="str">
        <f aca="false">IF(NOT(N29=""),AF29+AO29,"")</f>
        <v/>
      </c>
      <c r="X29" s="1" t="str">
        <f aca="false">IF(NOT(N29=""),AG29+AP29,"")</f>
        <v/>
      </c>
      <c r="Y29" s="1" t="str">
        <f aca="false">IF(NOT(N29=""),AH29+AQ29,"")</f>
        <v/>
      </c>
      <c r="Z29" s="1" t="str">
        <f aca="false">IF(NOT(N29=""),X29-Y29,"")</f>
        <v/>
      </c>
      <c r="AB29" s="1" t="str">
        <f aca="false">IF(NOT(N29=""),(AD29*PtsHomeWin)+(AF29*PtsHomeDraw)+(AE29*PtsHomeLoss),"")</f>
        <v/>
      </c>
      <c r="AC29" s="1" t="str">
        <f aca="false">IF(NOT(N29=""),SUMPRODUCT((HomeTeam=N29)*GamePlayed),"")</f>
        <v/>
      </c>
      <c r="AD29" s="1" t="str">
        <f aca="false">IF(NOT(N29=""),SUMPRODUCT((HomeTeam=N29)*(HomeScore&gt;AwayScore)*GamePlayed),"")</f>
        <v/>
      </c>
      <c r="AE29" s="1" t="str">
        <f aca="false">IF(NOT(N29=""),SUMPRODUCT((HomeTeam=N29)*(HomeScore&lt;AwayScore)*GamePlayed),"")</f>
        <v/>
      </c>
      <c r="AF29" s="1" t="str">
        <f aca="false">IF(NOT(N29=""),SUMPRODUCT((HomeTeam=N29)*(HomeScore=AwayScore)*GamePlayed),"")</f>
        <v/>
      </c>
      <c r="AG29" s="1" t="str">
        <f aca="false">IF(NOT(N29=""),SUMPRODUCT((HomeTeam=N29)*HomeScore*GamePlayed),"")</f>
        <v/>
      </c>
      <c r="AH29" s="1" t="str">
        <f aca="false">IF(NOT(N29=""),SUMPRODUCT((HomeTeam=N29)*AwayScore*GamePlayed),"")</f>
        <v/>
      </c>
      <c r="AI29" s="1" t="str">
        <f aca="false">IF(NOT(N29=""),AG29-AH29,"")</f>
        <v/>
      </c>
      <c r="AK29" s="1" t="str">
        <f aca="false">IF(NOT(N29=""),(AM29*PtsAwayWin)+(AO29*PtsAwayDraw)+(AN29*PtsAwayLoss),"")</f>
        <v/>
      </c>
      <c r="AL29" s="1" t="str">
        <f aca="false">IF(NOT(N29=""),SUMPRODUCT((AwayTeam=N29)*GamePlayed),"")</f>
        <v/>
      </c>
      <c r="AM29" s="1" t="str">
        <f aca="false">IF(NOT(N29=""),SUMPRODUCT((AwayTeam=N29)*(AwayScore&gt;HomeScore)*GamePlayed),"")</f>
        <v/>
      </c>
      <c r="AN29" s="1" t="str">
        <f aca="false">IF(NOT(N29=""),SUMPRODUCT((AwayTeam=N29)*(AwayScore&lt;HomeScore)*GamePlayed),"")</f>
        <v/>
      </c>
      <c r="AO29" s="1" t="str">
        <f aca="false">IF(NOT(N29=""),SUMPRODUCT((AwayTeam=N29)*(AwayScore=HomeScore)*GamePlayed),"")</f>
        <v/>
      </c>
      <c r="AP29" s="1" t="str">
        <f aca="false">IF(NOT(N29=""),SUMPRODUCT((AwayTeam=N29)*AwayScore*GamePlayed),"")</f>
        <v/>
      </c>
      <c r="AQ29" s="1" t="str">
        <f aca="false">IF(NOT(N29=""),SUMPRODUCT((AwayTeam=N29)*HomeScore*GamePlayed),"")</f>
        <v/>
      </c>
      <c r="AR29" s="1" t="str">
        <f aca="false">IF(NOT(N29=""),AP29-AQ29,"")</f>
        <v/>
      </c>
      <c r="AT29" s="1" t="str">
        <f aca="false">IF(NOT(N29=""),IF(NOT('Teams - Setup'!F30=""),'Teams - Setup'!F30,0),"")</f>
        <v/>
      </c>
      <c r="AV29" s="1" t="str">
        <f aca="false">IF(NOT(N29=""),RANK(P29,P$20:P$31,0),"")</f>
        <v/>
      </c>
      <c r="AW29" s="1" t="str">
        <f aca="false">IF(NOT(N29=""),SUMPRODUCT((P$20:P$31=P29)*(U$20:U$31&gt;U29)),"")</f>
        <v/>
      </c>
      <c r="AX29" s="1" t="str">
        <f aca="false">IF(NOT(N29=""),SUMPRODUCT((P$20:P$31=P29)*(U$20:U$31=U29)*(Z$20:Z$31&gt;Z29)),"")</f>
        <v/>
      </c>
      <c r="AY29" s="1" t="str">
        <f aca="false">IF(NOT(N29=""),SUMPRODUCT((P$20:P$31=P29)*(U$20:U$31=U29)*(Z$20:Z$31=Z29)*(X$20:X$31&gt;X29)),"")</f>
        <v/>
      </c>
      <c r="AZ29" s="1" t="str">
        <f aca="false">IF(NOT(N29=""),SUMPRODUCT((P$20:P$31=P29)*(U$20:U$31=U29)*(Z$20:Z$31=Z29)*(X$20:X$31=X29)*(AT$20:AT$31&lt;AT29)),"")</f>
        <v/>
      </c>
      <c r="BA29" s="1" t="str">
        <f aca="false">IF(NOT(N29=""),SUMPRODUCT((P$20:P$31=P29)*(U$20:U$31=U29)*(Z$20:Z$31=Z29)*(X$20:X$31=X29)*(AT$20:AT$31=AT29)*(AR$20:AR$31&gt;AR29)),"")</f>
        <v/>
      </c>
      <c r="BB29" s="1" t="str">
        <f aca="false">IF(NOT(N29=""),SUMPRODUCT((P$20:P$31=P29)*(U$20:U$31=U29)*(Z$20:Z$31=Z29)*(X$20:X$31=X29)*(AT$20:AT$31=AT29)*(AR$20:AR$31=AR29)*(AP$20:AP$31&gt;AP29)),"")</f>
        <v/>
      </c>
      <c r="BC29" s="1" t="str">
        <f aca="false">IF(NOT(N29=""),SUMPRODUCT((P$20:P$31=P29)*(U$20:U$31=U29)*(Z$20:Z$31=Z29)*(X$20:X$31=X29)*(AT$20:AT$31=AT29)*(AR$20:AR$31=AR29)*(AP$20:AP$31=AP29)*(AI$20:AI$31&gt;AI29)),"")</f>
        <v/>
      </c>
      <c r="BD29" s="1" t="str">
        <f aca="false">IF(NOT(N29=""),SUMPRODUCT((P$20:P$31=P29)*(U$20:U$31=U29)*(Z$20:Z$31=Z29)*(X$20:X$31=X29)*(AT$20:AT$31=AT29)*(AR$20:AR$31=AR29)*(AP$20:AP$31=AP29)*(AI$20:AI$31=AI29)*(AG$20:AG$31&gt;AG29)),"")</f>
        <v/>
      </c>
      <c r="BE29" s="1" t="str">
        <f aca="false">IF(NOT(N29=""),SUMPRODUCT((P$20:P$31=P29)*(U$20:U$31=U29)*(X$20:X$31=X29)*(Z$20:Z$31=Z29)*(AT$20:AT$31=AT29)*(AP$20:AP$31=AP29)*(AR$20:AR$31=AR29)*(AI$20:AI$31=AI29)*(AG$20:AG$31=AG29)*(BF$20:BF$31&gt;BF29)),"")</f>
        <v/>
      </c>
      <c r="BF29" s="1" t="str">
        <f aca="false">IF(NOT(N29=""),IF(NOT('Teams - Setup'!G30=""),'Teams - Setup'!G30,0),"")</f>
        <v/>
      </c>
      <c r="BH29" s="49" t="str">
        <f aca="false">IF(NOT(N29=""),ROW(N29),"")</f>
        <v/>
      </c>
    </row>
    <row r="30" customFormat="false" ht="13.4" hidden="false" customHeight="false" outlineLevel="0" collapsed="false">
      <c r="B30" s="18" t="s">
        <v>42</v>
      </c>
      <c r="C30" s="19" t="s">
        <v>115</v>
      </c>
      <c r="D30" s="18" t="s">
        <v>91</v>
      </c>
      <c r="E30" s="41" t="s">
        <v>64</v>
      </c>
      <c r="F30" s="21" t="n">
        <v>2</v>
      </c>
      <c r="G30" s="21" t="n">
        <v>2</v>
      </c>
      <c r="H30" s="20" t="s">
        <v>89</v>
      </c>
      <c r="I30" s="25" t="s">
        <v>66</v>
      </c>
      <c r="K30" s="1" t="n">
        <f aca="false">IF(AND(NOT(E30=""),NOT(H30="")),IF(AND(NOT(F30=""),NOT(G30="")),1,0),0)</f>
        <v>1</v>
      </c>
      <c r="M30" s="47" t="str">
        <f aca="false">IF(NOT(N30=""),SUM(AV30:BE30),"")</f>
        <v/>
      </c>
      <c r="N30" s="0" t="str">
        <f aca="false">IF(NOT('Teams - Setup'!B31=""),'Teams - Setup'!B31,"")</f>
        <v/>
      </c>
      <c r="P30" s="1" t="str">
        <f aca="false">IF(NOT(N30=""),AB30+AK30,"")</f>
        <v/>
      </c>
      <c r="R30" s="1" t="str">
        <f aca="false">IF(NOT(N30=""),AC30+AL30,"")</f>
        <v/>
      </c>
      <c r="S30" s="48" t="str">
        <f aca="false">IF(NOT(N30=""),IF(R30&gt;0,P30/R30,0),"")</f>
        <v/>
      </c>
      <c r="U30" s="1" t="str">
        <f aca="false">IF(NOT(N30=""),AD30+AM30,"")</f>
        <v/>
      </c>
      <c r="V30" s="1" t="str">
        <f aca="false">IF(NOT(N30=""),AE30+AN30,"")</f>
        <v/>
      </c>
      <c r="W30" s="1" t="str">
        <f aca="false">IF(NOT(N30=""),AF30+AO30,"")</f>
        <v/>
      </c>
      <c r="X30" s="1" t="str">
        <f aca="false">IF(NOT(N30=""),AG30+AP30,"")</f>
        <v/>
      </c>
      <c r="Y30" s="1" t="str">
        <f aca="false">IF(NOT(N30=""),AH30+AQ30,"")</f>
        <v/>
      </c>
      <c r="Z30" s="1" t="str">
        <f aca="false">IF(NOT(N30=""),X30-Y30,"")</f>
        <v/>
      </c>
      <c r="AB30" s="1" t="str">
        <f aca="false">IF(NOT(N30=""),(AD30*PtsHomeWin)+(AF30*PtsHomeDraw)+(AE30*PtsHomeLoss),"")</f>
        <v/>
      </c>
      <c r="AC30" s="1" t="str">
        <f aca="false">IF(NOT(N30=""),SUMPRODUCT((HomeTeam=N30)*GamePlayed),"")</f>
        <v/>
      </c>
      <c r="AD30" s="1" t="str">
        <f aca="false">IF(NOT(N30=""),SUMPRODUCT((HomeTeam=N30)*(HomeScore&gt;AwayScore)*GamePlayed),"")</f>
        <v/>
      </c>
      <c r="AE30" s="1" t="str">
        <f aca="false">IF(NOT(N30=""),SUMPRODUCT((HomeTeam=N30)*(HomeScore&lt;AwayScore)*GamePlayed),"")</f>
        <v/>
      </c>
      <c r="AF30" s="1" t="str">
        <f aca="false">IF(NOT(N30=""),SUMPRODUCT((HomeTeam=N30)*(HomeScore=AwayScore)*GamePlayed),"")</f>
        <v/>
      </c>
      <c r="AG30" s="1" t="str">
        <f aca="false">IF(NOT(N30=""),SUMPRODUCT((HomeTeam=N30)*HomeScore*GamePlayed),"")</f>
        <v/>
      </c>
      <c r="AH30" s="1" t="str">
        <f aca="false">IF(NOT(N30=""),SUMPRODUCT((HomeTeam=N30)*AwayScore*GamePlayed),"")</f>
        <v/>
      </c>
      <c r="AI30" s="1" t="str">
        <f aca="false">IF(NOT(N30=""),AG30-AH30,"")</f>
        <v/>
      </c>
      <c r="AK30" s="1" t="str">
        <f aca="false">IF(NOT(N30=""),(AM30*PtsAwayWin)+(AO30*PtsAwayDraw)+(AN30*PtsAwayLoss),"")</f>
        <v/>
      </c>
      <c r="AL30" s="1" t="str">
        <f aca="false">IF(NOT(N30=""),SUMPRODUCT((AwayTeam=N30)*GamePlayed),"")</f>
        <v/>
      </c>
      <c r="AM30" s="1" t="str">
        <f aca="false">IF(NOT(N30=""),SUMPRODUCT((AwayTeam=N30)*(AwayScore&gt;HomeScore)*GamePlayed),"")</f>
        <v/>
      </c>
      <c r="AN30" s="1" t="str">
        <f aca="false">IF(NOT(N30=""),SUMPRODUCT((AwayTeam=N30)*(AwayScore&lt;HomeScore)*GamePlayed),"")</f>
        <v/>
      </c>
      <c r="AO30" s="1" t="str">
        <f aca="false">IF(NOT(N30=""),SUMPRODUCT((AwayTeam=N30)*(AwayScore=HomeScore)*GamePlayed),"")</f>
        <v/>
      </c>
      <c r="AP30" s="1" t="str">
        <f aca="false">IF(NOT(N30=""),SUMPRODUCT((AwayTeam=N30)*AwayScore*GamePlayed),"")</f>
        <v/>
      </c>
      <c r="AQ30" s="1" t="str">
        <f aca="false">IF(NOT(N30=""),SUMPRODUCT((AwayTeam=N30)*HomeScore*GamePlayed),"")</f>
        <v/>
      </c>
      <c r="AR30" s="1" t="str">
        <f aca="false">IF(NOT(N30=""),AP30-AQ30,"")</f>
        <v/>
      </c>
      <c r="AT30" s="1" t="str">
        <f aca="false">IF(NOT(N30=""),IF(NOT('Teams - Setup'!F31=""),'Teams - Setup'!F31,0),"")</f>
        <v/>
      </c>
      <c r="AV30" s="1" t="str">
        <f aca="false">IF(NOT(N30=""),RANK(P30,P$20:P$31,0),"")</f>
        <v/>
      </c>
      <c r="AW30" s="1" t="str">
        <f aca="false">IF(NOT(N30=""),SUMPRODUCT((P$20:P$31=P30)*(U$20:U$31&gt;U30)),"")</f>
        <v/>
      </c>
      <c r="AX30" s="1" t="str">
        <f aca="false">IF(NOT(N30=""),SUMPRODUCT((P$20:P$31=P30)*(U$20:U$31=U30)*(Z$20:Z$31&gt;Z30)),"")</f>
        <v/>
      </c>
      <c r="AY30" s="1" t="str">
        <f aca="false">IF(NOT(N30=""),SUMPRODUCT((P$20:P$31=P30)*(U$20:U$31=U30)*(Z$20:Z$31=Z30)*(X$20:X$31&gt;X30)),"")</f>
        <v/>
      </c>
      <c r="AZ30" s="1" t="str">
        <f aca="false">IF(NOT(N30=""),SUMPRODUCT((P$20:P$31=P30)*(U$20:U$31=U30)*(Z$20:Z$31=Z30)*(X$20:X$31=X30)*(AT$20:AT$31&lt;AT30)),"")</f>
        <v/>
      </c>
      <c r="BA30" s="1" t="str">
        <f aca="false">IF(NOT(N30=""),SUMPRODUCT((P$20:P$31=P30)*(U$20:U$31=U30)*(Z$20:Z$31=Z30)*(X$20:X$31=X30)*(AT$20:AT$31=AT30)*(AR$20:AR$31&gt;AR30)),"")</f>
        <v/>
      </c>
      <c r="BB30" s="1" t="str">
        <f aca="false">IF(NOT(N30=""),SUMPRODUCT((P$20:P$31=P30)*(U$20:U$31=U30)*(Z$20:Z$31=Z30)*(X$20:X$31=X30)*(AT$20:AT$31=AT30)*(AR$20:AR$31=AR30)*(AP$20:AP$31&gt;AP30)),"")</f>
        <v/>
      </c>
      <c r="BC30" s="1" t="str">
        <f aca="false">IF(NOT(N30=""),SUMPRODUCT((P$20:P$31=P30)*(U$20:U$31=U30)*(Z$20:Z$31=Z30)*(X$20:X$31=X30)*(AT$20:AT$31=AT30)*(AR$20:AR$31=AR30)*(AP$20:AP$31=AP30)*(AI$20:AI$31&gt;AI30)),"")</f>
        <v/>
      </c>
      <c r="BD30" s="1" t="str">
        <f aca="false">IF(NOT(N30=""),SUMPRODUCT((P$20:P$31=P30)*(U$20:U$31=U30)*(Z$20:Z$31=Z30)*(X$20:X$31=X30)*(AT$20:AT$31=AT30)*(AR$20:AR$31=AR30)*(AP$20:AP$31=AP30)*(AI$20:AI$31=AI30)*(AG$20:AG$31&gt;AG30)),"")</f>
        <v/>
      </c>
      <c r="BE30" s="1" t="str">
        <f aca="false">IF(NOT(N30=""),SUMPRODUCT((P$20:P$31=P30)*(U$20:U$31=U30)*(X$20:X$31=X30)*(Z$20:Z$31=Z30)*(AT$20:AT$31=AT30)*(AP$20:AP$31=AP30)*(AR$20:AR$31=AR30)*(AI$20:AI$31=AI30)*(AG$20:AG$31=AG30)*(BF$20:BF$31&gt;BF30)),"")</f>
        <v/>
      </c>
      <c r="BF30" s="1" t="str">
        <f aca="false">IF(NOT(N30=""),IF(NOT('Teams - Setup'!G31=""),'Teams - Setup'!G31,0),"")</f>
        <v/>
      </c>
      <c r="BH30" s="49" t="str">
        <f aca="false">IF(NOT(N30=""),ROW(N30),"")</f>
        <v/>
      </c>
    </row>
    <row r="31" customFormat="false" ht="13.4" hidden="false" customHeight="false" outlineLevel="0" collapsed="false">
      <c r="B31" s="18" t="s">
        <v>42</v>
      </c>
      <c r="C31" s="19" t="s">
        <v>115</v>
      </c>
      <c r="D31" s="18" t="s">
        <v>109</v>
      </c>
      <c r="E31" s="41" t="s">
        <v>93</v>
      </c>
      <c r="F31" s="21" t="n">
        <v>2</v>
      </c>
      <c r="G31" s="21" t="n">
        <v>3</v>
      </c>
      <c r="H31" s="20" t="s">
        <v>46</v>
      </c>
      <c r="I31" s="25" t="s">
        <v>110</v>
      </c>
      <c r="K31" s="1" t="n">
        <f aca="false">IF(AND(NOT(E31=""),NOT(H31="")),IF(AND(NOT(F31=""),NOT(G31="")),1,0),0)</f>
        <v>1</v>
      </c>
      <c r="M31" s="50" t="str">
        <f aca="false">IF(NOT(N31=""),SUM(AV31:BE31),"")</f>
        <v/>
      </c>
      <c r="N31" s="51" t="str">
        <f aca="false">IF(NOT('Teams - Setup'!B32=""),'Teams - Setup'!B32,"")</f>
        <v/>
      </c>
      <c r="O31" s="51"/>
      <c r="P31" s="52" t="str">
        <f aca="false">IF(NOT(N31=""),AB31+AK31,"")</f>
        <v/>
      </c>
      <c r="Q31" s="51"/>
      <c r="R31" s="52" t="str">
        <f aca="false">IF(NOT(N31=""),AC31+AL31,"")</f>
        <v/>
      </c>
      <c r="S31" s="53" t="str">
        <f aca="false">IF(NOT(N31=""),IF(R31&gt;0,P31/R31,0),"")</f>
        <v/>
      </c>
      <c r="T31" s="51"/>
      <c r="U31" s="52" t="str">
        <f aca="false">IF(NOT(N31=""),AD31+AM31,"")</f>
        <v/>
      </c>
      <c r="V31" s="52" t="str">
        <f aca="false">IF(NOT(N31=""),AE31+AN31,"")</f>
        <v/>
      </c>
      <c r="W31" s="52" t="str">
        <f aca="false">IF(NOT(N31=""),AF31+AO31,"")</f>
        <v/>
      </c>
      <c r="X31" s="52" t="str">
        <f aca="false">IF(NOT(N31=""),AG31+AP31,"")</f>
        <v/>
      </c>
      <c r="Y31" s="52" t="str">
        <f aca="false">IF(NOT(N31=""),AH31+AQ31,"")</f>
        <v/>
      </c>
      <c r="Z31" s="52" t="str">
        <f aca="false">IF(NOT(N31=""),X31-Y31,"")</f>
        <v/>
      </c>
      <c r="AA31" s="51"/>
      <c r="AB31" s="52" t="str">
        <f aca="false">IF(NOT(N31=""),(AD31*PtsHomeWin)+(AF31*PtsHomeDraw)+(AE31*PtsHomeLoss),"")</f>
        <v/>
      </c>
      <c r="AC31" s="52" t="str">
        <f aca="false">IF(NOT(N31=""),SUMPRODUCT((HomeTeam=N31)*GamePlayed),"")</f>
        <v/>
      </c>
      <c r="AD31" s="52" t="str">
        <f aca="false">IF(NOT(N31=""),SUMPRODUCT((HomeTeam=N31)*(HomeScore&gt;AwayScore)*GamePlayed),"")</f>
        <v/>
      </c>
      <c r="AE31" s="52" t="str">
        <f aca="false">IF(NOT(N31=""),SUMPRODUCT((HomeTeam=N31)*(HomeScore&lt;AwayScore)*GamePlayed),"")</f>
        <v/>
      </c>
      <c r="AF31" s="52" t="str">
        <f aca="false">IF(NOT(N31=""),SUMPRODUCT((HomeTeam=N31)*(HomeScore=AwayScore)*GamePlayed),"")</f>
        <v/>
      </c>
      <c r="AG31" s="52" t="str">
        <f aca="false">IF(NOT(N31=""),SUMPRODUCT((HomeTeam=N31)*HomeScore*GamePlayed),"")</f>
        <v/>
      </c>
      <c r="AH31" s="52" t="str">
        <f aca="false">IF(NOT(N31=""),SUMPRODUCT((HomeTeam=N31)*AwayScore*GamePlayed),"")</f>
        <v/>
      </c>
      <c r="AI31" s="52" t="str">
        <f aca="false">IF(NOT(N31=""),AG31-AH31,"")</f>
        <v/>
      </c>
      <c r="AJ31" s="51"/>
      <c r="AK31" s="52" t="str">
        <f aca="false">IF(NOT(N31=""),(AM31*PtsAwayWin)+(AO31*PtsAwayDraw)+(AN31*PtsAwayLoss),"")</f>
        <v/>
      </c>
      <c r="AL31" s="52" t="str">
        <f aca="false">IF(NOT(N31=""),SUMPRODUCT((AwayTeam=N31)*GamePlayed),"")</f>
        <v/>
      </c>
      <c r="AM31" s="52" t="str">
        <f aca="false">IF(NOT(N31=""),SUMPRODUCT((AwayTeam=N31)*(AwayScore&gt;HomeScore)*GamePlayed),"")</f>
        <v/>
      </c>
      <c r="AN31" s="52" t="str">
        <f aca="false">IF(NOT(N31=""),SUMPRODUCT((AwayTeam=N31)*(AwayScore&lt;HomeScore)*GamePlayed),"")</f>
        <v/>
      </c>
      <c r="AO31" s="52" t="str">
        <f aca="false">IF(NOT(N31=""),SUMPRODUCT((AwayTeam=N31)*(AwayScore=HomeScore)*GamePlayed),"")</f>
        <v/>
      </c>
      <c r="AP31" s="52" t="str">
        <f aca="false">IF(NOT(N31=""),SUMPRODUCT((AwayTeam=N31)*AwayScore*GamePlayed),"")</f>
        <v/>
      </c>
      <c r="AQ31" s="52" t="str">
        <f aca="false">IF(NOT(N31=""),SUMPRODUCT((AwayTeam=N31)*HomeScore*GamePlayed),"")</f>
        <v/>
      </c>
      <c r="AR31" s="52" t="str">
        <f aca="false">IF(NOT(N31=""),AP31-AQ31,"")</f>
        <v/>
      </c>
      <c r="AS31" s="51"/>
      <c r="AT31" s="52" t="str">
        <f aca="false">IF(NOT(N31=""),IF(NOT('Teams - Setup'!F32=""),'Teams - Setup'!F32,0),"")</f>
        <v/>
      </c>
      <c r="AU31" s="51"/>
      <c r="AV31" s="52" t="str">
        <f aca="false">IF(NOT(N31=""),RANK(P31,P$20:P$31,0),"")</f>
        <v/>
      </c>
      <c r="AW31" s="52" t="str">
        <f aca="false">IF(NOT(N31=""),SUMPRODUCT((P$20:P$31=P31)*(U$20:U$31&gt;U31)),"")</f>
        <v/>
      </c>
      <c r="AX31" s="52" t="str">
        <f aca="false">IF(NOT(N31=""),SUMPRODUCT((P$20:P$31=P31)*(U$20:U$31=U31)*(Z$20:Z$31&gt;Z31)),"")</f>
        <v/>
      </c>
      <c r="AY31" s="52" t="str">
        <f aca="false">IF(NOT(N31=""),SUMPRODUCT((P$20:P$31=P31)*(U$20:U$31=U31)*(Z$20:Z$31=Z31)*(X$20:X$31&gt;X31)),"")</f>
        <v/>
      </c>
      <c r="AZ31" s="52" t="str">
        <f aca="false">IF(NOT(N31=""),SUMPRODUCT((P$20:P$31=P31)*(U$20:U$31=U31)*(Z$20:Z$31=Z31)*(X$20:X$31=X31)*(AT$20:AT$31&lt;AT31)),"")</f>
        <v/>
      </c>
      <c r="BA31" s="52" t="str">
        <f aca="false">IF(NOT(N31=""),SUMPRODUCT((P$20:P$31=P31)*(U$20:U$31=U31)*(Z$20:Z$31=Z31)*(X$20:X$31=X31)*(AT$20:AT$31=AT31)*(AR$20:AR$31&gt;AR31)),"")</f>
        <v/>
      </c>
      <c r="BB31" s="52" t="str">
        <f aca="false">IF(NOT(N31=""),SUMPRODUCT((P$20:P$31=P31)*(U$20:U$31=U31)*(Z$20:Z$31=Z31)*(X$20:X$31=X31)*(AT$20:AT$31=AT31)*(AR$20:AR$31=AR31)*(AP$20:AP$31&gt;AP31)),"")</f>
        <v/>
      </c>
      <c r="BC31" s="52" t="str">
        <f aca="false">IF(NOT(N31=""),SUMPRODUCT((P$20:P$31=P31)*(U$20:U$31=U31)*(Z$20:Z$31=Z31)*(X$20:X$31=X31)*(AT$20:AT$31=AT31)*(AR$20:AR$31=AR31)*(AP$20:AP$31=AP31)*(AI$20:AI$31&gt;AI31)),"")</f>
        <v/>
      </c>
      <c r="BD31" s="52" t="str">
        <f aca="false">IF(NOT(N31=""),SUMPRODUCT((P$20:P$31=P31)*(U$20:U$31=U31)*(Z$20:Z$31=Z31)*(X$20:X$31=X31)*(AT$20:AT$31=AT31)*(AR$20:AR$31=AR31)*(AP$20:AP$31=AP31)*(AI$20:AI$31=AI31)*(AG$20:AG$31&gt;AG31)),"")</f>
        <v/>
      </c>
      <c r="BE31" s="52" t="str">
        <f aca="false">IF(NOT(N31=""),SUMPRODUCT((P$20:P$31=P31)*(U$20:U$31=U31)*(X$20:X$31=X31)*(Z$20:Z$31=Z31)*(AT$20:AT$31=AT31)*(AP$20:AP$31=AP31)*(AR$20:AR$31=AR31)*(AI$20:AI$31=AI31)*(AG$20:AG$31=AG31)*(BF$20:BF$31&gt;BF31)),"")</f>
        <v/>
      </c>
      <c r="BF31" s="52" t="str">
        <f aca="false">IF(NOT(N31=""),IF(NOT('Teams - Setup'!G32=""),'Teams - Setup'!G32,0),"")</f>
        <v/>
      </c>
      <c r="BG31" s="51"/>
      <c r="BH31" s="54" t="str">
        <f aca="false">IF(NOT(N31=""),ROW(N31),"")</f>
        <v/>
      </c>
    </row>
    <row r="32" customFormat="false" ht="13.4" hidden="false" customHeight="false" outlineLevel="0" collapsed="false">
      <c r="B32" s="18" t="s">
        <v>42</v>
      </c>
      <c r="C32" s="19" t="s">
        <v>115</v>
      </c>
      <c r="D32" s="18" t="s">
        <v>103</v>
      </c>
      <c r="E32" s="41" t="s">
        <v>68</v>
      </c>
      <c r="F32" s="21" t="n">
        <v>2</v>
      </c>
      <c r="G32" s="21" t="n">
        <v>1</v>
      </c>
      <c r="H32" s="20" t="s">
        <v>75</v>
      </c>
      <c r="I32" s="25" t="s">
        <v>70</v>
      </c>
      <c r="K32" s="1" t="n">
        <f aca="false">IF(AND(NOT(E32=""),NOT(H32="")),IF(AND(NOT(F32=""),NOT(G32="")),1,0),0)</f>
        <v>1</v>
      </c>
    </row>
    <row r="33" customFormat="false" ht="13.4" hidden="false" customHeight="false" outlineLevel="0" collapsed="false">
      <c r="B33" s="18" t="s">
        <v>42</v>
      </c>
      <c r="C33" s="19" t="s">
        <v>115</v>
      </c>
      <c r="D33" s="18" t="s">
        <v>97</v>
      </c>
      <c r="E33" s="41" t="s">
        <v>72</v>
      </c>
      <c r="F33" s="21" t="n">
        <v>2</v>
      </c>
      <c r="G33" s="21" t="n">
        <v>1</v>
      </c>
      <c r="H33" s="20" t="s">
        <v>82</v>
      </c>
      <c r="I33" s="25" t="s">
        <v>74</v>
      </c>
      <c r="K33" s="1" t="n">
        <f aca="false">IF(AND(NOT(E33=""),NOT(H33="")),IF(AND(NOT(F33=""),NOT(G33="")),1,0),0)</f>
        <v>1</v>
      </c>
      <c r="M33" s="17" t="s">
        <v>35</v>
      </c>
      <c r="AT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</row>
    <row r="34" customFormat="false" ht="13.4" hidden="false" customHeight="false" outlineLevel="0" collapsed="false">
      <c r="B34" s="18" t="s">
        <v>42</v>
      </c>
      <c r="C34" s="19" t="s">
        <v>115</v>
      </c>
      <c r="D34" s="18" t="s">
        <v>116</v>
      </c>
      <c r="E34" s="41" t="s">
        <v>80</v>
      </c>
      <c r="F34" s="21" t="n">
        <v>3</v>
      </c>
      <c r="G34" s="21" t="n">
        <v>0</v>
      </c>
      <c r="H34" s="20" t="s">
        <v>96</v>
      </c>
      <c r="I34" s="25" t="s">
        <v>107</v>
      </c>
      <c r="K34" s="1" t="n">
        <f aca="false">IF(AND(NOT(E34=""),NOT(H34="")),IF(AND(NOT(F34=""),NOT(G34="")),1,0),0)</f>
        <v>1</v>
      </c>
      <c r="M34" s="6" t="s">
        <v>1</v>
      </c>
      <c r="N34" s="13" t="s">
        <v>48</v>
      </c>
      <c r="O34" s="13"/>
      <c r="P34" s="6" t="s">
        <v>3</v>
      </c>
      <c r="Q34" s="13"/>
      <c r="R34" s="6" t="s">
        <v>4</v>
      </c>
      <c r="S34" s="6" t="s">
        <v>5</v>
      </c>
      <c r="T34" s="13"/>
      <c r="U34" s="6" t="s">
        <v>6</v>
      </c>
      <c r="V34" s="6" t="s">
        <v>7</v>
      </c>
      <c r="W34" s="6" t="s">
        <v>8</v>
      </c>
      <c r="X34" s="6" t="s">
        <v>9</v>
      </c>
      <c r="Y34" s="6" t="s">
        <v>10</v>
      </c>
      <c r="Z34" s="6" t="s">
        <v>11</v>
      </c>
      <c r="AA34" s="13"/>
      <c r="AB34" s="6"/>
      <c r="AC34" s="6" t="s">
        <v>50</v>
      </c>
      <c r="AD34" s="6" t="s">
        <v>51</v>
      </c>
      <c r="AE34" s="6" t="s">
        <v>52</v>
      </c>
      <c r="AF34" s="6" t="s">
        <v>53</v>
      </c>
      <c r="AG34" s="6" t="s">
        <v>12</v>
      </c>
      <c r="AH34" s="6" t="s">
        <v>13</v>
      </c>
      <c r="AI34" s="6" t="s">
        <v>14</v>
      </c>
      <c r="AJ34" s="13"/>
      <c r="AK34" s="6"/>
      <c r="AL34" s="6" t="s">
        <v>55</v>
      </c>
      <c r="AM34" s="6" t="s">
        <v>56</v>
      </c>
      <c r="AN34" s="6" t="s">
        <v>57</v>
      </c>
      <c r="AO34" s="6" t="s">
        <v>58</v>
      </c>
      <c r="AP34" s="6" t="s">
        <v>15</v>
      </c>
      <c r="AQ34" s="6" t="s">
        <v>16</v>
      </c>
      <c r="AR34" s="6" t="s">
        <v>17</v>
      </c>
      <c r="AT34" s="6" t="s">
        <v>59</v>
      </c>
      <c r="AV34" s="6" t="s">
        <v>3</v>
      </c>
      <c r="AW34" s="6" t="s">
        <v>6</v>
      </c>
      <c r="AX34" s="6" t="s">
        <v>9</v>
      </c>
      <c r="AY34" s="6" t="s">
        <v>11</v>
      </c>
      <c r="AZ34" s="6" t="s">
        <v>59</v>
      </c>
      <c r="BA34" s="6" t="s">
        <v>15</v>
      </c>
      <c r="BB34" s="6" t="s">
        <v>17</v>
      </c>
      <c r="BC34" s="6" t="s">
        <v>12</v>
      </c>
      <c r="BD34" s="6" t="s">
        <v>14</v>
      </c>
      <c r="BE34" s="6" t="s">
        <v>60</v>
      </c>
      <c r="BF34" s="6" t="s">
        <v>61</v>
      </c>
      <c r="BH34" s="6" t="s">
        <v>62</v>
      </c>
    </row>
    <row r="35" customFormat="false" ht="13.4" hidden="false" customHeight="false" outlineLevel="0" collapsed="false">
      <c r="B35" s="18" t="s">
        <v>42</v>
      </c>
      <c r="C35" s="19" t="s">
        <v>115</v>
      </c>
      <c r="D35" s="18" t="s">
        <v>117</v>
      </c>
      <c r="E35" s="41" t="s">
        <v>45</v>
      </c>
      <c r="F35" s="21" t="n">
        <v>1</v>
      </c>
      <c r="G35" s="21" t="n">
        <v>2</v>
      </c>
      <c r="H35" s="20" t="s">
        <v>65</v>
      </c>
      <c r="I35" s="25" t="s">
        <v>47</v>
      </c>
      <c r="K35" s="1" t="n">
        <f aca="false">IF(AND(NOT(E35=""),NOT(H35="")),IF(AND(NOT(F35=""),NOT(G35="")),1,0),0)</f>
        <v>1</v>
      </c>
      <c r="M35" s="42" t="n">
        <f aca="false">IF(NOT(N35=""),SUM(AV35:BE35),"")</f>
        <v>17</v>
      </c>
      <c r="N35" s="43" t="str">
        <f aca="false">IF(NOT('Teams - Setup'!B6=""),'Teams - Setup'!B6,"")</f>
        <v>Chicago</v>
      </c>
      <c r="O35" s="43"/>
      <c r="P35" s="44" t="n">
        <f aca="false">IF(NOT(N35=""),AB35+AK35,"")</f>
        <v>14</v>
      </c>
      <c r="Q35" s="43"/>
      <c r="R35" s="44" t="n">
        <f aca="false">IF(NOT(N35=""),AC35+AL35,"")</f>
        <v>13</v>
      </c>
      <c r="S35" s="44" t="n">
        <f aca="false">IF(NOT(N35=""),IF(R35&gt;0,P35/R35,0),"")</f>
        <v>1.07692307692308</v>
      </c>
      <c r="T35" s="43"/>
      <c r="U35" s="44" t="n">
        <f aca="false">IF(NOT(N35=""),AD35+AM35,"")</f>
        <v>2</v>
      </c>
      <c r="V35" s="44" t="n">
        <f aca="false">IF(NOT(N35=""),AE35+AN35,"")</f>
        <v>3</v>
      </c>
      <c r="W35" s="44" t="n">
        <f aca="false">IF(NOT(N35=""),AF35+AO35,"")</f>
        <v>8</v>
      </c>
      <c r="X35" s="44" t="n">
        <f aca="false">IF(NOT(N35=""),AG35+AP35,"")</f>
        <v>20</v>
      </c>
      <c r="Y35" s="44" t="n">
        <f aca="false">IF(NOT(N35=""),AH35+AQ35,"")</f>
        <v>22</v>
      </c>
      <c r="Z35" s="44" t="n">
        <f aca="false">IF(NOT(N35=""),X35-Y35,"")</f>
        <v>-2</v>
      </c>
      <c r="AA35" s="43"/>
      <c r="AB35" s="44" t="n">
        <f aca="false">IF(NOT(N35=""),(AD35*PtsHomeWin)+(AF35*PtsHomeDraw)+(AE35*PtsHomeLoss),"")</f>
        <v>7</v>
      </c>
      <c r="AC35" s="44" t="n">
        <f aca="false">IF(NOT(N35=""),SUMPRODUCT((HomeTeam=N35)*GamePlayed),"")</f>
        <v>6</v>
      </c>
      <c r="AD35" s="44" t="n">
        <f aca="false">IF(NOT(N35=""),SUMPRODUCT((HomeTeam=N35)*(HomeScore&gt;AwayScore)*GamePlayed),"")</f>
        <v>1</v>
      </c>
      <c r="AE35" s="44" t="n">
        <f aca="false">IF(NOT(N35=""),SUMPRODUCT((HomeTeam=N35)*(HomeScore&lt;AwayScore)*GamePlayed),"")</f>
        <v>1</v>
      </c>
      <c r="AF35" s="44" t="n">
        <f aca="false">IF(NOT(N35=""),SUMPRODUCT((HomeTeam=N35)*(HomeScore=AwayScore)*GamePlayed),"")</f>
        <v>4</v>
      </c>
      <c r="AG35" s="44" t="n">
        <f aca="false">IF(NOT(N35=""),SUMPRODUCT((HomeTeam=N35)*HomeScore*GamePlayed),"")</f>
        <v>9</v>
      </c>
      <c r="AH35" s="44" t="n">
        <f aca="false">IF(NOT(N35=""),SUMPRODUCT((HomeTeam=N35)*AwayScore*GamePlayed),"")</f>
        <v>9</v>
      </c>
      <c r="AI35" s="44" t="n">
        <f aca="false">IF(NOT(N35=""),AG35-AH35,"")</f>
        <v>0</v>
      </c>
      <c r="AJ35" s="43"/>
      <c r="AK35" s="44" t="n">
        <f aca="false">IF(NOT(N35=""),(AM35*PtsAwayWin)+(AO35*PtsAwayDraw)+(AN35*PtsAwayLoss),"")</f>
        <v>7</v>
      </c>
      <c r="AL35" s="44" t="n">
        <f aca="false">IF(NOT(N35=""),SUMPRODUCT((AwayTeam=N35)*GamePlayed),"")</f>
        <v>7</v>
      </c>
      <c r="AM35" s="44" t="n">
        <f aca="false">IF(NOT(N35=""),SUMPRODUCT((AwayTeam=N35)*(AwayScore&gt;HomeScore)*GamePlayed),"")</f>
        <v>1</v>
      </c>
      <c r="AN35" s="44" t="n">
        <f aca="false">IF(NOT(N35=""),SUMPRODUCT((AwayTeam=N35)*(AwayScore&lt;HomeScore)*GamePlayed),"")</f>
        <v>2</v>
      </c>
      <c r="AO35" s="44" t="n">
        <f aca="false">IF(NOT(N35=""),SUMPRODUCT((AwayTeam=N35)*(AwayScore=HomeScore)*GamePlayed),"")</f>
        <v>4</v>
      </c>
      <c r="AP35" s="44" t="n">
        <f aca="false">IF(NOT(N35=""),SUMPRODUCT((AwayTeam=N35)*AwayScore*GamePlayed),"")</f>
        <v>11</v>
      </c>
      <c r="AQ35" s="44" t="n">
        <f aca="false">IF(NOT(N35=""),SUMPRODUCT((AwayTeam=N35)*HomeScore*GamePlayed),"")</f>
        <v>13</v>
      </c>
      <c r="AR35" s="44" t="n">
        <f aca="false">IF(NOT(N35=""),AP35-AQ35,"")</f>
        <v>-2</v>
      </c>
      <c r="AS35" s="43"/>
      <c r="AT35" s="44" t="n">
        <f aca="false">IF(NOT(N35=""),IF(NOT('Teams - Setup'!F6=""),'Teams - Setup'!F6,0),"")</f>
        <v>0</v>
      </c>
      <c r="AU35" s="43"/>
      <c r="AV35" s="44" t="n">
        <f aca="false">IF(NOT(N35=""),RANK(P35,P$35:P$58,0),"")</f>
        <v>16</v>
      </c>
      <c r="AW35" s="44" t="n">
        <f aca="false">IF(NOT(N35=""),SUMPRODUCT((P$35:P$58=P35)*(U$35:U$58&gt;U35)),"")</f>
        <v>1</v>
      </c>
      <c r="AX35" s="44" t="n">
        <f aca="false">IF(NOT(N35=""),SUMPRODUCT((P$35:P$58=P35)*(U$35:U$58=U35)*(Z$35:Z$58&gt;Z35)),"")</f>
        <v>0</v>
      </c>
      <c r="AY35" s="44" t="n">
        <f aca="false">IF(NOT(N35=""),SUMPRODUCT((P$35:P$58=P35)*(U$35:U$58=U35)*(Z$35:Z$58=Z35)*(X$35:X$58&gt;X35)),"")</f>
        <v>0</v>
      </c>
      <c r="AZ35" s="44" t="n">
        <f aca="false">IF(NOT(N35=""),SUMPRODUCT((P$35:P$58=P35)*(U$35:U$58=U35)*(Z$35:Z$58=Z35)*(X$35:X$58=X35)*(AT$35:AT$58&lt;AT35)),"")</f>
        <v>0</v>
      </c>
      <c r="BA35" s="44" t="n">
        <f aca="false">IF(NOT(N35=""),SUMPRODUCT((P$35:P$58=P35)*(U$35:U$58=U35)*(Z$35:Z$58=Z35)*(X$35:X$58=X35)*(AT$35:AT$58=AT35)*(AR$35:AR$58&gt;AR35)),"")</f>
        <v>0</v>
      </c>
      <c r="BB35" s="44" t="n">
        <f aca="false">IF(NOT(N35=""),SUMPRODUCT((P$35:P$58=P35)*(U$35:U$58=U35)*(Z$35:Z$58=Z35)*(X$35:X$58=X35)*(AT$35:AT$58=AT35)*(AR$35:AR$58=AR35)*(AP$35:AP$58&gt;AP35)),"")</f>
        <v>0</v>
      </c>
      <c r="BC35" s="44" t="n">
        <f aca="false">IF(NOT(N35=""),SUMPRODUCT((P$35:P$58=P35)*(U$35:U$58=U35)*(Z$35:Z$58=Z35)*(X$35:X$58=X35)*(AT$35:AT$58=AT35)*(AR$35:AR$58=AR35)*(AP$35:AP$58=AP35)*(AI$35:AI$58&gt;AI35)),"")</f>
        <v>0</v>
      </c>
      <c r="BD35" s="44" t="n">
        <f aca="false">IF(NOT(N35=""),SUMPRODUCT((P$35:P$58=P35)*(U$35:U$58=U35)*(Z$35:Z$58=Z35)*(X$35:X$58=X35)*(AT$35:AT$58=AT35)*(AR$35:AR$58=AR35)*(AP$35:AP$58=AP35)*(AI$35:AI$58=AI35)*(AG$35:AG$58&gt;AG35)),"")</f>
        <v>0</v>
      </c>
      <c r="BE35" s="44" t="n">
        <f aca="false">IF(NOT(N35=""),SUMPRODUCT((P$35:P$58=P35)*(U$35:U$58=U35)*(X$35:X$58=X35)*(Z$35:Z$58=Z35)*(AT$35:AT$58=AT35)*(AP$35:AP$58=AP35)*(AR$35:AR$58=AR35)*(AI$35:AI$58=AI35)*(AG$35:AG$58=AG35)*(BF$35:BF$58&gt;BF35)),"")</f>
        <v>0</v>
      </c>
      <c r="BF35" s="44" t="n">
        <f aca="false">IF(NOT(N35=""),IF(NOT('Teams - Setup'!G6=""),'Teams - Setup'!G6,0),"")</f>
        <v>0</v>
      </c>
      <c r="BG35" s="43"/>
      <c r="BH35" s="46" t="n">
        <f aca="false">IF(NOT(N35=""),ROW(N35),"")</f>
        <v>35</v>
      </c>
    </row>
    <row r="36" customFormat="false" ht="13.4" hidden="false" customHeight="false" outlineLevel="0" collapsed="false">
      <c r="B36" s="18" t="s">
        <v>42</v>
      </c>
      <c r="C36" s="19" t="s">
        <v>115</v>
      </c>
      <c r="D36" s="18" t="s">
        <v>99</v>
      </c>
      <c r="E36" s="41" t="s">
        <v>100</v>
      </c>
      <c r="F36" s="21" t="n">
        <v>1</v>
      </c>
      <c r="G36" s="21" t="n">
        <v>2</v>
      </c>
      <c r="H36" s="20" t="s">
        <v>76</v>
      </c>
      <c r="I36" s="25" t="s">
        <v>101</v>
      </c>
      <c r="K36" s="1" t="n">
        <f aca="false">IF(AND(NOT(E36=""),NOT(H36="")),IF(AND(NOT(F36=""),NOT(G36="")),1,0),0)</f>
        <v>1</v>
      </c>
      <c r="M36" s="47" t="n">
        <f aca="false">IF(NOT(N36=""),SUM(AV36:BE36),"")</f>
        <v>10</v>
      </c>
      <c r="N36" s="0" t="str">
        <f aca="false">IF(NOT('Teams - Setup'!B7=""),'Teams - Setup'!B7,"")</f>
        <v>Columbus</v>
      </c>
      <c r="P36" s="1" t="n">
        <f aca="false">IF(NOT(N36=""),AB36+AK36,"")</f>
        <v>17</v>
      </c>
      <c r="R36" s="1" t="n">
        <f aca="false">IF(NOT(N36=""),AC36+AL36,"")</f>
        <v>14</v>
      </c>
      <c r="S36" s="1" t="n">
        <f aca="false">IF(NOT(N36=""),IF(R36&gt;0,P36/R36,0),"")</f>
        <v>1.21428571428571</v>
      </c>
      <c r="U36" s="1" t="n">
        <f aca="false">IF(NOT(N36=""),AD36+AM36,"")</f>
        <v>4</v>
      </c>
      <c r="V36" s="1" t="n">
        <f aca="false">IF(NOT(N36=""),AE36+AN36,"")</f>
        <v>5</v>
      </c>
      <c r="W36" s="1" t="n">
        <f aca="false">IF(NOT(N36=""),AF36+AO36,"")</f>
        <v>5</v>
      </c>
      <c r="X36" s="1" t="n">
        <f aca="false">IF(NOT(N36=""),AG36+AP36,"")</f>
        <v>18</v>
      </c>
      <c r="Y36" s="1" t="n">
        <f aca="false">IF(NOT(N36=""),AH36+AQ36,"")</f>
        <v>18</v>
      </c>
      <c r="Z36" s="1" t="n">
        <f aca="false">IF(NOT(N36=""),X36-Y36,"")</f>
        <v>0</v>
      </c>
      <c r="AB36" s="1" t="n">
        <f aca="false">IF(NOT(N36=""),(AD36*PtsHomeWin)+(AF36*PtsHomeDraw)+(AE36*PtsHomeLoss),"")</f>
        <v>9</v>
      </c>
      <c r="AC36" s="1" t="n">
        <f aca="false">IF(NOT(N36=""),SUMPRODUCT((HomeTeam=N36)*GamePlayed),"")</f>
        <v>7</v>
      </c>
      <c r="AD36" s="1" t="n">
        <f aca="false">IF(NOT(N36=""),SUMPRODUCT((HomeTeam=N36)*(HomeScore&gt;AwayScore)*GamePlayed),"")</f>
        <v>2</v>
      </c>
      <c r="AE36" s="1" t="n">
        <f aca="false">IF(NOT(N36=""),SUMPRODUCT((HomeTeam=N36)*(HomeScore&lt;AwayScore)*GamePlayed),"")</f>
        <v>2</v>
      </c>
      <c r="AF36" s="1" t="n">
        <f aca="false">IF(NOT(N36=""),SUMPRODUCT((HomeTeam=N36)*(HomeScore=AwayScore)*GamePlayed),"")</f>
        <v>3</v>
      </c>
      <c r="AG36" s="1" t="n">
        <f aca="false">IF(NOT(N36=""),SUMPRODUCT((HomeTeam=N36)*HomeScore*GamePlayed),"")</f>
        <v>7</v>
      </c>
      <c r="AH36" s="1" t="n">
        <f aca="false">IF(NOT(N36=""),SUMPRODUCT((HomeTeam=N36)*AwayScore*GamePlayed),"")</f>
        <v>7</v>
      </c>
      <c r="AI36" s="1" t="n">
        <f aca="false">IF(NOT(N36=""),AG36-AH36,"")</f>
        <v>0</v>
      </c>
      <c r="AK36" s="1" t="n">
        <f aca="false">IF(NOT(N36=""),(AM36*PtsAwayWin)+(AO36*PtsAwayDraw)+(AN36*PtsAwayLoss),"")</f>
        <v>8</v>
      </c>
      <c r="AL36" s="1" t="n">
        <f aca="false">IF(NOT(N36=""),SUMPRODUCT((AwayTeam=N36)*GamePlayed),"")</f>
        <v>7</v>
      </c>
      <c r="AM36" s="1" t="n">
        <f aca="false">IF(NOT(N36=""),SUMPRODUCT((AwayTeam=N36)*(AwayScore&gt;HomeScore)*GamePlayed),"")</f>
        <v>2</v>
      </c>
      <c r="AN36" s="1" t="n">
        <f aca="false">IF(NOT(N36=""),SUMPRODUCT((AwayTeam=N36)*(AwayScore&lt;HomeScore)*GamePlayed),"")</f>
        <v>3</v>
      </c>
      <c r="AO36" s="1" t="n">
        <f aca="false">IF(NOT(N36=""),SUMPRODUCT((AwayTeam=N36)*(AwayScore=HomeScore)*GamePlayed),"")</f>
        <v>2</v>
      </c>
      <c r="AP36" s="1" t="n">
        <f aca="false">IF(NOT(N36=""),SUMPRODUCT((AwayTeam=N36)*AwayScore*GamePlayed),"")</f>
        <v>11</v>
      </c>
      <c r="AQ36" s="1" t="n">
        <f aca="false">IF(NOT(N36=""),SUMPRODUCT((AwayTeam=N36)*HomeScore*GamePlayed),"")</f>
        <v>11</v>
      </c>
      <c r="AR36" s="1" t="n">
        <f aca="false">IF(NOT(N36=""),AP36-AQ36,"")</f>
        <v>0</v>
      </c>
      <c r="AT36" s="1" t="n">
        <f aca="false">IF(NOT(N36=""),IF(NOT('Teams - Setup'!F7=""),'Teams - Setup'!F7,0),"")</f>
        <v>0</v>
      </c>
      <c r="AV36" s="1" t="n">
        <f aca="false">IF(NOT(N36=""),RANK(P36,P$35:P$58,0),"")</f>
        <v>9</v>
      </c>
      <c r="AW36" s="1" t="n">
        <f aca="false">IF(NOT(N36=""),SUMPRODUCT((P$35:P$58=P36)*(U$35:U$58&gt;U36)),"")</f>
        <v>1</v>
      </c>
      <c r="AX36" s="1" t="n">
        <f aca="false">IF(NOT(N36=""),SUMPRODUCT((P$35:P$58=P36)*(U$35:U$58=U36)*(Z$35:Z$58&gt;Z36)),"")</f>
        <v>0</v>
      </c>
      <c r="AY36" s="1" t="n">
        <f aca="false">IF(NOT(N36=""),SUMPRODUCT((P$35:P$58=P36)*(U$35:U$58=U36)*(Z$35:Z$58=Z36)*(X$35:X$58&gt;X36)),"")</f>
        <v>0</v>
      </c>
      <c r="AZ36" s="1" t="n">
        <f aca="false">IF(NOT(N36=""),SUMPRODUCT((P$35:P$58=P36)*(U$35:U$58=U36)*(Z$35:Z$58=Z36)*(X$35:X$58=X36)*(AT$35:AT$58&lt;AT36)),"")</f>
        <v>0</v>
      </c>
      <c r="BA36" s="1" t="n">
        <f aca="false">IF(NOT(N36=""),SUMPRODUCT((P$35:P$58=P36)*(U$35:U$58=U36)*(Z$35:Z$58=Z36)*(X$35:X$58=X36)*(AT$35:AT$58=AT36)*(AR$35:AR$58&gt;AR36)),"")</f>
        <v>0</v>
      </c>
      <c r="BB36" s="1" t="n">
        <f aca="false">IF(NOT(N36=""),SUMPRODUCT((P$35:P$58=P36)*(U$35:U$58=U36)*(Z$35:Z$58=Z36)*(X$35:X$58=X36)*(AT$35:AT$58=AT36)*(AR$35:AR$58=AR36)*(AP$35:AP$58&gt;AP36)),"")</f>
        <v>0</v>
      </c>
      <c r="BC36" s="1" t="n">
        <f aca="false">IF(NOT(N36=""),SUMPRODUCT((P$35:P$58=P36)*(U$35:U$58=U36)*(Z$35:Z$58=Z36)*(X$35:X$58=X36)*(AT$35:AT$58=AT36)*(AR$35:AR$58=AR36)*(AP$35:AP$58=AP36)*(AI$35:AI$58&gt;AI36)),"")</f>
        <v>0</v>
      </c>
      <c r="BD36" s="1" t="n">
        <f aca="false">IF(NOT(N36=""),SUMPRODUCT((P$35:P$58=P36)*(U$35:U$58=U36)*(Z$35:Z$58=Z36)*(X$35:X$58=X36)*(AT$35:AT$58=AT36)*(AR$35:AR$58=AR36)*(AP$35:AP$58=AP36)*(AI$35:AI$58=AI36)*(AG$35:AG$58&gt;AG36)),"")</f>
        <v>0</v>
      </c>
      <c r="BE36" s="1" t="n">
        <f aca="false">IF(NOT(N36=""),SUMPRODUCT((P$35:P$58=P36)*(U$35:U$58=U36)*(X$35:X$58=X36)*(Z$35:Z$58=Z36)*(AT$35:AT$58=AT36)*(AP$35:AP$58=AP36)*(AR$35:AR$58=AR36)*(AI$35:AI$58=AI36)*(AG$35:AG$58=AG36)*(BF$35:BF$58&gt;BF36)),"")</f>
        <v>0</v>
      </c>
      <c r="BF36" s="1" t="n">
        <f aca="false">IF(NOT(N36=""),IF(NOT('Teams - Setup'!G7=""),'Teams - Setup'!G7,0),"")</f>
        <v>0</v>
      </c>
      <c r="BH36" s="49" t="n">
        <f aca="false">IF(NOT(N36=""),ROW(N36),"")</f>
        <v>36</v>
      </c>
    </row>
    <row r="37" customFormat="false" ht="13.4" hidden="false" customHeight="false" outlineLevel="0" collapsed="false">
      <c r="B37" s="18" t="s">
        <v>85</v>
      </c>
      <c r="C37" s="19" t="s">
        <v>118</v>
      </c>
      <c r="D37" s="18" t="s">
        <v>87</v>
      </c>
      <c r="E37" s="41" t="s">
        <v>69</v>
      </c>
      <c r="F37" s="21" t="n">
        <v>1</v>
      </c>
      <c r="G37" s="21" t="n">
        <v>1</v>
      </c>
      <c r="H37" s="20" t="s">
        <v>88</v>
      </c>
      <c r="I37" s="25" t="s">
        <v>94</v>
      </c>
      <c r="K37" s="1" t="n">
        <f aca="false">IF(AND(NOT(E37=""),NOT(H37="")),IF(AND(NOT(F37=""),NOT(G37="")),1,0),0)</f>
        <v>1</v>
      </c>
      <c r="M37" s="47" t="n">
        <f aca="false">IF(NOT(N37=""),SUM(AV37:BE37),"")</f>
        <v>5</v>
      </c>
      <c r="N37" s="0" t="str">
        <f aca="false">IF(NOT('Teams - Setup'!B8=""),'Teams - Setup'!B8,"")</f>
        <v>D.C. United</v>
      </c>
      <c r="P37" s="1" t="n">
        <f aca="false">IF(NOT(N37=""),AB37+AK37,"")</f>
        <v>21</v>
      </c>
      <c r="R37" s="1" t="n">
        <f aca="false">IF(NOT(N37=""),AC37+AL37,"")</f>
        <v>13</v>
      </c>
      <c r="S37" s="1" t="n">
        <f aca="false">IF(NOT(N37=""),IF(R37&gt;0,P37/R37,0),"")</f>
        <v>1.61538461538462</v>
      </c>
      <c r="U37" s="1" t="n">
        <f aca="false">IF(NOT(N37=""),AD37+AM37,"")</f>
        <v>6</v>
      </c>
      <c r="V37" s="1" t="n">
        <f aca="false">IF(NOT(N37=""),AE37+AN37,"")</f>
        <v>4</v>
      </c>
      <c r="W37" s="1" t="n">
        <f aca="false">IF(NOT(N37=""),AF37+AO37,"")</f>
        <v>3</v>
      </c>
      <c r="X37" s="1" t="n">
        <f aca="false">IF(NOT(N37=""),AG37+AP37,"")</f>
        <v>18</v>
      </c>
      <c r="Y37" s="1" t="n">
        <f aca="false">IF(NOT(N37=""),AH37+AQ37,"")</f>
        <v>14</v>
      </c>
      <c r="Z37" s="1" t="n">
        <f aca="false">IF(NOT(N37=""),X37-Y37,"")</f>
        <v>4</v>
      </c>
      <c r="AB37" s="1" t="n">
        <f aca="false">IF(NOT(N37=""),(AD37*PtsHomeWin)+(AF37*PtsHomeDraw)+(AE37*PtsHomeLoss),"")</f>
        <v>17</v>
      </c>
      <c r="AC37" s="1" t="n">
        <f aca="false">IF(NOT(N37=""),SUMPRODUCT((HomeTeam=N37)*GamePlayed),"")</f>
        <v>8</v>
      </c>
      <c r="AD37" s="1" t="n">
        <f aca="false">IF(NOT(N37=""),SUMPRODUCT((HomeTeam=N37)*(HomeScore&gt;AwayScore)*GamePlayed),"")</f>
        <v>5</v>
      </c>
      <c r="AE37" s="1" t="n">
        <f aca="false">IF(NOT(N37=""),SUMPRODUCT((HomeTeam=N37)*(HomeScore&lt;AwayScore)*GamePlayed),"")</f>
        <v>1</v>
      </c>
      <c r="AF37" s="1" t="n">
        <f aca="false">IF(NOT(N37=""),SUMPRODUCT((HomeTeam=N37)*(HomeScore=AwayScore)*GamePlayed),"")</f>
        <v>2</v>
      </c>
      <c r="AG37" s="1" t="n">
        <f aca="false">IF(NOT(N37=""),SUMPRODUCT((HomeTeam=N37)*HomeScore*GamePlayed),"")</f>
        <v>13</v>
      </c>
      <c r="AH37" s="1" t="n">
        <f aca="false">IF(NOT(N37=""),SUMPRODUCT((HomeTeam=N37)*AwayScore*GamePlayed),"")</f>
        <v>7</v>
      </c>
      <c r="AI37" s="1" t="n">
        <f aca="false">IF(NOT(N37=""),AG37-AH37,"")</f>
        <v>6</v>
      </c>
      <c r="AK37" s="1" t="n">
        <f aca="false">IF(NOT(N37=""),(AM37*PtsAwayWin)+(AO37*PtsAwayDraw)+(AN37*PtsAwayLoss),"")</f>
        <v>4</v>
      </c>
      <c r="AL37" s="1" t="n">
        <f aca="false">IF(NOT(N37=""),SUMPRODUCT((AwayTeam=N37)*GamePlayed),"")</f>
        <v>5</v>
      </c>
      <c r="AM37" s="1" t="n">
        <f aca="false">IF(NOT(N37=""),SUMPRODUCT((AwayTeam=N37)*(AwayScore&gt;HomeScore)*GamePlayed),"")</f>
        <v>1</v>
      </c>
      <c r="AN37" s="1" t="n">
        <f aca="false">IF(NOT(N37=""),SUMPRODUCT((AwayTeam=N37)*(AwayScore&lt;HomeScore)*GamePlayed),"")</f>
        <v>3</v>
      </c>
      <c r="AO37" s="1" t="n">
        <f aca="false">IF(NOT(N37=""),SUMPRODUCT((AwayTeam=N37)*(AwayScore=HomeScore)*GamePlayed),"")</f>
        <v>1</v>
      </c>
      <c r="AP37" s="1" t="n">
        <f aca="false">IF(NOT(N37=""),SUMPRODUCT((AwayTeam=N37)*AwayScore*GamePlayed),"")</f>
        <v>5</v>
      </c>
      <c r="AQ37" s="1" t="n">
        <f aca="false">IF(NOT(N37=""),SUMPRODUCT((AwayTeam=N37)*HomeScore*GamePlayed),"")</f>
        <v>7</v>
      </c>
      <c r="AR37" s="1" t="n">
        <f aca="false">IF(NOT(N37=""),AP37-AQ37,"")</f>
        <v>-2</v>
      </c>
      <c r="AT37" s="1" t="n">
        <f aca="false">IF(NOT(N37=""),IF(NOT('Teams - Setup'!F8=""),'Teams - Setup'!F8,0),"")</f>
        <v>0</v>
      </c>
      <c r="AV37" s="1" t="n">
        <f aca="false">IF(NOT(N37=""),RANK(P37,P$35:P$58,0),"")</f>
        <v>5</v>
      </c>
      <c r="AW37" s="1" t="n">
        <f aca="false">IF(NOT(N37=""),SUMPRODUCT((P$35:P$58=P37)*(U$35:U$58&gt;U37)),"")</f>
        <v>0</v>
      </c>
      <c r="AX37" s="1" t="n">
        <f aca="false">IF(NOT(N37=""),SUMPRODUCT((P$35:P$58=P37)*(U$35:U$58=U37)*(Z$35:Z$58&gt;Z37)),"")</f>
        <v>0</v>
      </c>
      <c r="AY37" s="1" t="n">
        <f aca="false">IF(NOT(N37=""),SUMPRODUCT((P$35:P$58=P37)*(U$35:U$58=U37)*(Z$35:Z$58=Z37)*(X$35:X$58&gt;X37)),"")</f>
        <v>0</v>
      </c>
      <c r="AZ37" s="1" t="n">
        <f aca="false">IF(NOT(N37=""),SUMPRODUCT((P$35:P$58=P37)*(U$35:U$58=U37)*(Z$35:Z$58=Z37)*(X$35:X$58=X37)*(AT$35:AT$58&lt;AT37)),"")</f>
        <v>0</v>
      </c>
      <c r="BA37" s="1" t="n">
        <f aca="false">IF(NOT(N37=""),SUMPRODUCT((P$35:P$58=P37)*(U$35:U$58=U37)*(Z$35:Z$58=Z37)*(X$35:X$58=X37)*(AT$35:AT$58=AT37)*(AR$35:AR$58&gt;AR37)),"")</f>
        <v>0</v>
      </c>
      <c r="BB37" s="1" t="n">
        <f aca="false">IF(NOT(N37=""),SUMPRODUCT((P$35:P$58=P37)*(U$35:U$58=U37)*(Z$35:Z$58=Z37)*(X$35:X$58=X37)*(AT$35:AT$58=AT37)*(AR$35:AR$58=AR37)*(AP$35:AP$58&gt;AP37)),"")</f>
        <v>0</v>
      </c>
      <c r="BC37" s="1" t="n">
        <f aca="false">IF(NOT(N37=""),SUMPRODUCT((P$35:P$58=P37)*(U$35:U$58=U37)*(Z$35:Z$58=Z37)*(X$35:X$58=X37)*(AT$35:AT$58=AT37)*(AR$35:AR$58=AR37)*(AP$35:AP$58=AP37)*(AI$35:AI$58&gt;AI37)),"")</f>
        <v>0</v>
      </c>
      <c r="BD37" s="1" t="n">
        <f aca="false">IF(NOT(N37=""),SUMPRODUCT((P$35:P$58=P37)*(U$35:U$58=U37)*(Z$35:Z$58=Z37)*(X$35:X$58=X37)*(AT$35:AT$58=AT37)*(AR$35:AR$58=AR37)*(AP$35:AP$58=AP37)*(AI$35:AI$58=AI37)*(AG$35:AG$58&gt;AG37)),"")</f>
        <v>0</v>
      </c>
      <c r="BE37" s="1" t="n">
        <f aca="false">IF(NOT(N37=""),SUMPRODUCT((P$35:P$58=P37)*(U$35:U$58=U37)*(X$35:X$58=X37)*(Z$35:Z$58=Z37)*(AT$35:AT$58=AT37)*(AP$35:AP$58=AP37)*(AR$35:AR$58=AR37)*(AI$35:AI$58=AI37)*(AG$35:AG$58=AG37)*(BF$35:BF$58&gt;BF37)),"")</f>
        <v>0</v>
      </c>
      <c r="BF37" s="1" t="n">
        <f aca="false">IF(NOT(N37=""),IF(NOT('Teams - Setup'!G8=""),'Teams - Setup'!G8,0),"")</f>
        <v>0</v>
      </c>
      <c r="BH37" s="49" t="n">
        <f aca="false">IF(NOT(N37=""),ROW(N37),"")</f>
        <v>37</v>
      </c>
    </row>
    <row r="38" customFormat="false" ht="13.4" hidden="false" customHeight="false" outlineLevel="0" collapsed="false">
      <c r="B38" s="18" t="s">
        <v>42</v>
      </c>
      <c r="C38" s="19" t="s">
        <v>119</v>
      </c>
      <c r="D38" s="18" t="s">
        <v>87</v>
      </c>
      <c r="E38" s="41" t="s">
        <v>82</v>
      </c>
      <c r="F38" s="21" t="n">
        <v>4</v>
      </c>
      <c r="G38" s="21" t="n">
        <v>4</v>
      </c>
      <c r="H38" s="20" t="s">
        <v>45</v>
      </c>
      <c r="I38" s="25" t="s">
        <v>84</v>
      </c>
      <c r="K38" s="1" t="n">
        <f aca="false">IF(AND(NOT(E38=""),NOT(H38="")),IF(AND(NOT(F38=""),NOT(G38="")),1,0),0)</f>
        <v>1</v>
      </c>
      <c r="M38" s="47" t="n">
        <f aca="false">IF(NOT(N38=""),SUM(AV38:BE38),"")</f>
        <v>9</v>
      </c>
      <c r="N38" s="0" t="str">
        <f aca="false">IF(NOT('Teams - Setup'!B9=""),'Teams - Setup'!B9,"")</f>
        <v>Houston</v>
      </c>
      <c r="P38" s="1" t="n">
        <f aca="false">IF(NOT(N38=""),AB38+AK38,"")</f>
        <v>17</v>
      </c>
      <c r="R38" s="1" t="n">
        <f aca="false">IF(NOT(N38=""),AC38+AL38,"")</f>
        <v>15</v>
      </c>
      <c r="S38" s="1" t="n">
        <f aca="false">IF(NOT(N38=""),IF(R38&gt;0,P38/R38,0),"")</f>
        <v>1.13333333333333</v>
      </c>
      <c r="U38" s="1" t="n">
        <f aca="false">IF(NOT(N38=""),AD38+AM38,"")</f>
        <v>5</v>
      </c>
      <c r="V38" s="1" t="n">
        <f aca="false">IF(NOT(N38=""),AE38+AN38,"")</f>
        <v>8</v>
      </c>
      <c r="W38" s="1" t="n">
        <f aca="false">IF(NOT(N38=""),AF38+AO38,"")</f>
        <v>2</v>
      </c>
      <c r="X38" s="1" t="n">
        <f aca="false">IF(NOT(N38=""),AG38+AP38,"")</f>
        <v>16</v>
      </c>
      <c r="Y38" s="1" t="n">
        <f aca="false">IF(NOT(N38=""),AH38+AQ38,"")</f>
        <v>27</v>
      </c>
      <c r="Z38" s="1" t="n">
        <f aca="false">IF(NOT(N38=""),X38-Y38,"")</f>
        <v>-11</v>
      </c>
      <c r="AB38" s="1" t="n">
        <f aca="false">IF(NOT(N38=""),(AD38*PtsHomeWin)+(AF38*PtsHomeDraw)+(AE38*PtsHomeLoss),"")</f>
        <v>13</v>
      </c>
      <c r="AC38" s="1" t="n">
        <f aca="false">IF(NOT(N38=""),SUMPRODUCT((HomeTeam=N38)*GamePlayed),"")</f>
        <v>7</v>
      </c>
      <c r="AD38" s="1" t="n">
        <f aca="false">IF(NOT(N38=""),SUMPRODUCT((HomeTeam=N38)*(HomeScore&gt;AwayScore)*GamePlayed),"")</f>
        <v>4</v>
      </c>
      <c r="AE38" s="1" t="n">
        <f aca="false">IF(NOT(N38=""),SUMPRODUCT((HomeTeam=N38)*(HomeScore&lt;AwayScore)*GamePlayed),"")</f>
        <v>2</v>
      </c>
      <c r="AF38" s="1" t="n">
        <f aca="false">IF(NOT(N38=""),SUMPRODUCT((HomeTeam=N38)*(HomeScore=AwayScore)*GamePlayed),"")</f>
        <v>1</v>
      </c>
      <c r="AG38" s="1" t="n">
        <f aca="false">IF(NOT(N38=""),SUMPRODUCT((HomeTeam=N38)*HomeScore*GamePlayed),"")</f>
        <v>11</v>
      </c>
      <c r="AH38" s="1" t="n">
        <f aca="false">IF(NOT(N38=""),SUMPRODUCT((HomeTeam=N38)*AwayScore*GamePlayed),"")</f>
        <v>10</v>
      </c>
      <c r="AI38" s="1" t="n">
        <f aca="false">IF(NOT(N38=""),AG38-AH38,"")</f>
        <v>1</v>
      </c>
      <c r="AK38" s="1" t="n">
        <f aca="false">IF(NOT(N38=""),(AM38*PtsAwayWin)+(AO38*PtsAwayDraw)+(AN38*PtsAwayLoss),"")</f>
        <v>4</v>
      </c>
      <c r="AL38" s="1" t="n">
        <f aca="false">IF(NOT(N38=""),SUMPRODUCT((AwayTeam=N38)*GamePlayed),"")</f>
        <v>8</v>
      </c>
      <c r="AM38" s="1" t="n">
        <f aca="false">IF(NOT(N38=""),SUMPRODUCT((AwayTeam=N38)*(AwayScore&gt;HomeScore)*GamePlayed),"")</f>
        <v>1</v>
      </c>
      <c r="AN38" s="1" t="n">
        <f aca="false">IF(NOT(N38=""),SUMPRODUCT((AwayTeam=N38)*(AwayScore&lt;HomeScore)*GamePlayed),"")</f>
        <v>6</v>
      </c>
      <c r="AO38" s="1" t="n">
        <f aca="false">IF(NOT(N38=""),SUMPRODUCT((AwayTeam=N38)*(AwayScore=HomeScore)*GamePlayed),"")</f>
        <v>1</v>
      </c>
      <c r="AP38" s="1" t="n">
        <f aca="false">IF(NOT(N38=""),SUMPRODUCT((AwayTeam=N38)*AwayScore*GamePlayed),"")</f>
        <v>5</v>
      </c>
      <c r="AQ38" s="1" t="n">
        <f aca="false">IF(NOT(N38=""),SUMPRODUCT((AwayTeam=N38)*HomeScore*GamePlayed),"")</f>
        <v>17</v>
      </c>
      <c r="AR38" s="1" t="n">
        <f aca="false">IF(NOT(N38=""),AP38-AQ38,"")</f>
        <v>-12</v>
      </c>
      <c r="AT38" s="1" t="n">
        <f aca="false">IF(NOT(N38=""),IF(NOT('Teams - Setup'!F9=""),'Teams - Setup'!F9,0),"")</f>
        <v>0</v>
      </c>
      <c r="AV38" s="1" t="n">
        <f aca="false">IF(NOT(N38=""),RANK(P38,P$35:P$58,0),"")</f>
        <v>9</v>
      </c>
      <c r="AW38" s="1" t="n">
        <f aca="false">IF(NOT(N38=""),SUMPRODUCT((P$35:P$58=P38)*(U$35:U$58&gt;U38)),"")</f>
        <v>0</v>
      </c>
      <c r="AX38" s="1" t="n">
        <f aca="false">IF(NOT(N38=""),SUMPRODUCT((P$35:P$58=P38)*(U$35:U$58=U38)*(Z$35:Z$58&gt;Z38)),"")</f>
        <v>0</v>
      </c>
      <c r="AY38" s="1" t="n">
        <f aca="false">IF(NOT(N38=""),SUMPRODUCT((P$35:P$58=P38)*(U$35:U$58=U38)*(Z$35:Z$58=Z38)*(X$35:X$58&gt;X38)),"")</f>
        <v>0</v>
      </c>
      <c r="AZ38" s="1" t="n">
        <f aca="false">IF(NOT(N38=""),SUMPRODUCT((P$35:P$58=P38)*(U$35:U$58=U38)*(Z$35:Z$58=Z38)*(X$35:X$58=X38)*(AT$35:AT$58&lt;AT38)),"")</f>
        <v>0</v>
      </c>
      <c r="BA38" s="1" t="n">
        <f aca="false">IF(NOT(N38=""),SUMPRODUCT((P$35:P$58=P38)*(U$35:U$58=U38)*(Z$35:Z$58=Z38)*(X$35:X$58=X38)*(AT$35:AT$58=AT38)*(AR$35:AR$58&gt;AR38)),"")</f>
        <v>0</v>
      </c>
      <c r="BB38" s="1" t="n">
        <f aca="false">IF(NOT(N38=""),SUMPRODUCT((P$35:P$58=P38)*(U$35:U$58=U38)*(Z$35:Z$58=Z38)*(X$35:X$58=X38)*(AT$35:AT$58=AT38)*(AR$35:AR$58=AR38)*(AP$35:AP$58&gt;AP38)),"")</f>
        <v>0</v>
      </c>
      <c r="BC38" s="1" t="n">
        <f aca="false">IF(NOT(N38=""),SUMPRODUCT((P$35:P$58=P38)*(U$35:U$58=U38)*(Z$35:Z$58=Z38)*(X$35:X$58=X38)*(AT$35:AT$58=AT38)*(AR$35:AR$58=AR38)*(AP$35:AP$58=AP38)*(AI$35:AI$58&gt;AI38)),"")</f>
        <v>0</v>
      </c>
      <c r="BD38" s="1" t="n">
        <f aca="false">IF(NOT(N38=""),SUMPRODUCT((P$35:P$58=P38)*(U$35:U$58=U38)*(Z$35:Z$58=Z38)*(X$35:X$58=X38)*(AT$35:AT$58=AT38)*(AR$35:AR$58=AR38)*(AP$35:AP$58=AP38)*(AI$35:AI$58=AI38)*(AG$35:AG$58&gt;AG38)),"")</f>
        <v>0</v>
      </c>
      <c r="BE38" s="1" t="n">
        <f aca="false">IF(NOT(N38=""),SUMPRODUCT((P$35:P$58=P38)*(U$35:U$58=U38)*(X$35:X$58=X38)*(Z$35:Z$58=Z38)*(AT$35:AT$58=AT38)*(AP$35:AP$58=AP38)*(AR$35:AR$58=AR38)*(AI$35:AI$58=AI38)*(AG$35:AG$58=AG38)*(BF$35:BF$58&gt;BF38)),"")</f>
        <v>0</v>
      </c>
      <c r="BF38" s="1" t="n">
        <f aca="false">IF(NOT(N38=""),IF(NOT('Teams - Setup'!G9=""),'Teams - Setup'!G9,0),"")</f>
        <v>0</v>
      </c>
      <c r="BH38" s="49" t="n">
        <f aca="false">IF(NOT(N38=""),ROW(N38),"")</f>
        <v>38</v>
      </c>
    </row>
    <row r="39" customFormat="false" ht="13.4" hidden="false" customHeight="false" outlineLevel="0" collapsed="false">
      <c r="B39" s="18" t="s">
        <v>42</v>
      </c>
      <c r="C39" s="19" t="s">
        <v>119</v>
      </c>
      <c r="D39" s="18" t="s">
        <v>91</v>
      </c>
      <c r="E39" s="41" t="s">
        <v>73</v>
      </c>
      <c r="F39" s="21" t="n">
        <v>2</v>
      </c>
      <c r="G39" s="21" t="n">
        <v>2</v>
      </c>
      <c r="H39" s="20" t="s">
        <v>69</v>
      </c>
      <c r="I39" s="25" t="s">
        <v>114</v>
      </c>
      <c r="K39" s="1" t="n">
        <f aca="false">IF(AND(NOT(E39=""),NOT(H39="")),IF(AND(NOT(F39=""),NOT(G39="")),1,0),0)</f>
        <v>1</v>
      </c>
      <c r="M39" s="47" t="n">
        <f aca="false">IF(NOT(N39=""),SUM(AV39:BE39),"")</f>
        <v>18</v>
      </c>
      <c r="N39" s="0" t="str">
        <f aca="false">IF(NOT('Teams - Setup'!B10=""),'Teams - Setup'!B10,"")</f>
        <v>Montreal</v>
      </c>
      <c r="P39" s="1" t="n">
        <f aca="false">IF(NOT(N39=""),AB39+AK39,"")</f>
        <v>10</v>
      </c>
      <c r="R39" s="1" t="n">
        <f aca="false">IF(NOT(N39=""),AC39+AL39,"")</f>
        <v>12</v>
      </c>
      <c r="S39" s="1" t="n">
        <f aca="false">IF(NOT(N39=""),IF(R39&gt;0,P39/R39,0),"")</f>
        <v>0.833333333333333</v>
      </c>
      <c r="U39" s="1" t="n">
        <f aca="false">IF(NOT(N39=""),AD39+AM39,"")</f>
        <v>2</v>
      </c>
      <c r="V39" s="1" t="n">
        <f aca="false">IF(NOT(N39=""),AE39+AN39,"")</f>
        <v>6</v>
      </c>
      <c r="W39" s="1" t="n">
        <f aca="false">IF(NOT(N39=""),AF39+AO39,"")</f>
        <v>4</v>
      </c>
      <c r="X39" s="1" t="n">
        <f aca="false">IF(NOT(N39=""),AG39+AP39,"")</f>
        <v>11</v>
      </c>
      <c r="Y39" s="1" t="n">
        <f aca="false">IF(NOT(N39=""),AH39+AQ39,"")</f>
        <v>22</v>
      </c>
      <c r="Z39" s="1" t="n">
        <f aca="false">IF(NOT(N39=""),X39-Y39,"")</f>
        <v>-11</v>
      </c>
      <c r="AB39" s="1" t="n">
        <f aca="false">IF(NOT(N39=""),(AD39*PtsHomeWin)+(AF39*PtsHomeDraw)+(AE39*PtsHomeLoss),"")</f>
        <v>8</v>
      </c>
      <c r="AC39" s="1" t="n">
        <f aca="false">IF(NOT(N39=""),SUMPRODUCT((HomeTeam=N39)*GamePlayed),"")</f>
        <v>6</v>
      </c>
      <c r="AD39" s="1" t="n">
        <f aca="false">IF(NOT(N39=""),SUMPRODUCT((HomeTeam=N39)*(HomeScore&gt;AwayScore)*GamePlayed),"")</f>
        <v>2</v>
      </c>
      <c r="AE39" s="1" t="n">
        <f aca="false">IF(NOT(N39=""),SUMPRODUCT((HomeTeam=N39)*(HomeScore&lt;AwayScore)*GamePlayed),"")</f>
        <v>2</v>
      </c>
      <c r="AF39" s="1" t="n">
        <f aca="false">IF(NOT(N39=""),SUMPRODUCT((HomeTeam=N39)*(HomeScore=AwayScore)*GamePlayed),"")</f>
        <v>2</v>
      </c>
      <c r="AG39" s="1" t="n">
        <f aca="false">IF(NOT(N39=""),SUMPRODUCT((HomeTeam=N39)*HomeScore*GamePlayed),"")</f>
        <v>6</v>
      </c>
      <c r="AH39" s="1" t="n">
        <f aca="false">IF(NOT(N39=""),SUMPRODUCT((HomeTeam=N39)*AwayScore*GamePlayed),"")</f>
        <v>8</v>
      </c>
      <c r="AI39" s="1" t="n">
        <f aca="false">IF(NOT(N39=""),AG39-AH39,"")</f>
        <v>-2</v>
      </c>
      <c r="AK39" s="1" t="n">
        <f aca="false">IF(NOT(N39=""),(AM39*PtsAwayWin)+(AO39*PtsAwayDraw)+(AN39*PtsAwayLoss),"")</f>
        <v>2</v>
      </c>
      <c r="AL39" s="1" t="n">
        <f aca="false">IF(NOT(N39=""),SUMPRODUCT((AwayTeam=N39)*GamePlayed),"")</f>
        <v>6</v>
      </c>
      <c r="AM39" s="1" t="n">
        <f aca="false">IF(NOT(N39=""),SUMPRODUCT((AwayTeam=N39)*(AwayScore&gt;HomeScore)*GamePlayed),"")</f>
        <v>0</v>
      </c>
      <c r="AN39" s="1" t="n">
        <f aca="false">IF(NOT(N39=""),SUMPRODUCT((AwayTeam=N39)*(AwayScore&lt;HomeScore)*GamePlayed),"")</f>
        <v>4</v>
      </c>
      <c r="AO39" s="1" t="n">
        <f aca="false">IF(NOT(N39=""),SUMPRODUCT((AwayTeam=N39)*(AwayScore=HomeScore)*GamePlayed),"")</f>
        <v>2</v>
      </c>
      <c r="AP39" s="1" t="n">
        <f aca="false">IF(NOT(N39=""),SUMPRODUCT((AwayTeam=N39)*AwayScore*GamePlayed),"")</f>
        <v>5</v>
      </c>
      <c r="AQ39" s="1" t="n">
        <f aca="false">IF(NOT(N39=""),SUMPRODUCT((AwayTeam=N39)*HomeScore*GamePlayed),"")</f>
        <v>14</v>
      </c>
      <c r="AR39" s="1" t="n">
        <f aca="false">IF(NOT(N39=""),AP39-AQ39,"")</f>
        <v>-9</v>
      </c>
      <c r="AT39" s="1" t="n">
        <f aca="false">IF(NOT(N39=""),IF(NOT('Teams - Setup'!F10=""),'Teams - Setup'!F10,0),"")</f>
        <v>0</v>
      </c>
      <c r="AV39" s="1" t="n">
        <f aca="false">IF(NOT(N39=""),RANK(P39,P$35:P$58,0),"")</f>
        <v>18</v>
      </c>
      <c r="AW39" s="1" t="n">
        <f aca="false">IF(NOT(N39=""),SUMPRODUCT((P$35:P$58=P39)*(U$35:U$58&gt;U39)),"")</f>
        <v>0</v>
      </c>
      <c r="AX39" s="1" t="n">
        <f aca="false">IF(NOT(N39=""),SUMPRODUCT((P$35:P$58=P39)*(U$35:U$58=U39)*(Z$35:Z$58&gt;Z39)),"")</f>
        <v>0</v>
      </c>
      <c r="AY39" s="1" t="n">
        <f aca="false">IF(NOT(N39=""),SUMPRODUCT((P$35:P$58=P39)*(U$35:U$58=U39)*(Z$35:Z$58=Z39)*(X$35:X$58&gt;X39)),"")</f>
        <v>0</v>
      </c>
      <c r="AZ39" s="1" t="n">
        <f aca="false">IF(NOT(N39=""),SUMPRODUCT((P$35:P$58=P39)*(U$35:U$58=U39)*(Z$35:Z$58=Z39)*(X$35:X$58=X39)*(AT$35:AT$58&lt;AT39)),"")</f>
        <v>0</v>
      </c>
      <c r="BA39" s="1" t="n">
        <f aca="false">IF(NOT(N39=""),SUMPRODUCT((P$35:P$58=P39)*(U$35:U$58=U39)*(Z$35:Z$58=Z39)*(X$35:X$58=X39)*(AT$35:AT$58=AT39)*(AR$35:AR$58&gt;AR39)),"")</f>
        <v>0</v>
      </c>
      <c r="BB39" s="1" t="n">
        <f aca="false">IF(NOT(N39=""),SUMPRODUCT((P$35:P$58=P39)*(U$35:U$58=U39)*(Z$35:Z$58=Z39)*(X$35:X$58=X39)*(AT$35:AT$58=AT39)*(AR$35:AR$58=AR39)*(AP$35:AP$58&gt;AP39)),"")</f>
        <v>0</v>
      </c>
      <c r="BC39" s="1" t="n">
        <f aca="false">IF(NOT(N39=""),SUMPRODUCT((P$35:P$58=P39)*(U$35:U$58=U39)*(Z$35:Z$58=Z39)*(X$35:X$58=X39)*(AT$35:AT$58=AT39)*(AR$35:AR$58=AR39)*(AP$35:AP$58=AP39)*(AI$35:AI$58&gt;AI39)),"")</f>
        <v>0</v>
      </c>
      <c r="BD39" s="1" t="n">
        <f aca="false">IF(NOT(N39=""),SUMPRODUCT((P$35:P$58=P39)*(U$35:U$58=U39)*(Z$35:Z$58=Z39)*(X$35:X$58=X39)*(AT$35:AT$58=AT39)*(AR$35:AR$58=AR39)*(AP$35:AP$58=AP39)*(AI$35:AI$58=AI39)*(AG$35:AG$58&gt;AG39)),"")</f>
        <v>0</v>
      </c>
      <c r="BE39" s="1" t="n">
        <f aca="false">IF(NOT(N39=""),SUMPRODUCT((P$35:P$58=P39)*(U$35:U$58=U39)*(X$35:X$58=X39)*(Z$35:Z$58=Z39)*(AT$35:AT$58=AT39)*(AP$35:AP$58=AP39)*(AR$35:AR$58=AR39)*(AI$35:AI$58=AI39)*(AG$35:AG$58=AG39)*(BF$35:BF$58&gt;BF39)),"")</f>
        <v>0</v>
      </c>
      <c r="BF39" s="1" t="n">
        <f aca="false">IF(NOT(N39=""),IF(NOT('Teams - Setup'!G10=""),'Teams - Setup'!G10,0),"")</f>
        <v>0</v>
      </c>
      <c r="BH39" s="49" t="n">
        <f aca="false">IF(NOT(N39=""),ROW(N39),"")</f>
        <v>39</v>
      </c>
    </row>
    <row r="40" customFormat="false" ht="13.4" hidden="false" customHeight="false" outlineLevel="0" collapsed="false">
      <c r="B40" s="18" t="s">
        <v>42</v>
      </c>
      <c r="C40" s="19" t="s">
        <v>119</v>
      </c>
      <c r="D40" s="18" t="s">
        <v>120</v>
      </c>
      <c r="E40" s="41" t="s">
        <v>89</v>
      </c>
      <c r="F40" s="21" t="n">
        <v>2</v>
      </c>
      <c r="G40" s="21" t="n">
        <v>2</v>
      </c>
      <c r="H40" s="20" t="s">
        <v>83</v>
      </c>
      <c r="I40" s="25" t="s">
        <v>113</v>
      </c>
      <c r="K40" s="1" t="n">
        <f aca="false">IF(AND(NOT(E40=""),NOT(H40="")),IF(AND(NOT(F40=""),NOT(G40="")),1,0),0)</f>
        <v>1</v>
      </c>
      <c r="M40" s="47" t="n">
        <f aca="false">IF(NOT(N40=""),SUM(AV40:BE40),"")</f>
        <v>3</v>
      </c>
      <c r="N40" s="0" t="str">
        <f aca="false">IF(NOT('Teams - Setup'!B11=""),'Teams - Setup'!B11,"")</f>
        <v>New England</v>
      </c>
      <c r="P40" s="1" t="n">
        <f aca="false">IF(NOT(N40=""),AB40+AK40,"")</f>
        <v>23</v>
      </c>
      <c r="R40" s="1" t="n">
        <f aca="false">IF(NOT(N40=""),AC40+AL40,"")</f>
        <v>13</v>
      </c>
      <c r="S40" s="1" t="n">
        <f aca="false">IF(NOT(N40=""),IF(R40&gt;0,P40/R40,0),"")</f>
        <v>1.76923076923077</v>
      </c>
      <c r="U40" s="1" t="n">
        <f aca="false">IF(NOT(N40=""),AD40+AM40,"")</f>
        <v>7</v>
      </c>
      <c r="V40" s="1" t="n">
        <f aca="false">IF(NOT(N40=""),AE40+AN40,"")</f>
        <v>4</v>
      </c>
      <c r="W40" s="1" t="n">
        <f aca="false">IF(NOT(N40=""),AF40+AO40,"")</f>
        <v>2</v>
      </c>
      <c r="X40" s="1" t="n">
        <f aca="false">IF(NOT(N40=""),AG40+AP40,"")</f>
        <v>21</v>
      </c>
      <c r="Y40" s="1" t="n">
        <f aca="false">IF(NOT(N40=""),AH40+AQ40,"")</f>
        <v>16</v>
      </c>
      <c r="Z40" s="1" t="n">
        <f aca="false">IF(NOT(N40=""),X40-Y40,"")</f>
        <v>5</v>
      </c>
      <c r="AB40" s="1" t="n">
        <f aca="false">IF(NOT(N40=""),(AD40*PtsHomeWin)+(AF40*PtsHomeDraw)+(AE40*PtsHomeLoss),"")</f>
        <v>13</v>
      </c>
      <c r="AC40" s="1" t="n">
        <f aca="false">IF(NOT(N40=""),SUMPRODUCT((HomeTeam=N40)*GamePlayed),"")</f>
        <v>5</v>
      </c>
      <c r="AD40" s="1" t="n">
        <f aca="false">IF(NOT(N40=""),SUMPRODUCT((HomeTeam=N40)*(HomeScore&gt;AwayScore)*GamePlayed),"")</f>
        <v>4</v>
      </c>
      <c r="AE40" s="1" t="n">
        <f aca="false">IF(NOT(N40=""),SUMPRODUCT((HomeTeam=N40)*(HomeScore&lt;AwayScore)*GamePlayed),"")</f>
        <v>0</v>
      </c>
      <c r="AF40" s="1" t="n">
        <f aca="false">IF(NOT(N40=""),SUMPRODUCT((HomeTeam=N40)*(HomeScore=AwayScore)*GamePlayed),"")</f>
        <v>1</v>
      </c>
      <c r="AG40" s="1" t="n">
        <f aca="false">IF(NOT(N40=""),SUMPRODUCT((HomeTeam=N40)*HomeScore*GamePlayed),"")</f>
        <v>11</v>
      </c>
      <c r="AH40" s="1" t="n">
        <f aca="false">IF(NOT(N40=""),SUMPRODUCT((HomeTeam=N40)*AwayScore*GamePlayed),"")</f>
        <v>1</v>
      </c>
      <c r="AI40" s="1" t="n">
        <f aca="false">IF(NOT(N40=""),AG40-AH40,"")</f>
        <v>10</v>
      </c>
      <c r="AK40" s="1" t="n">
        <f aca="false">IF(NOT(N40=""),(AM40*PtsAwayWin)+(AO40*PtsAwayDraw)+(AN40*PtsAwayLoss),"")</f>
        <v>10</v>
      </c>
      <c r="AL40" s="1" t="n">
        <f aca="false">IF(NOT(N40=""),SUMPRODUCT((AwayTeam=N40)*GamePlayed),"")</f>
        <v>8</v>
      </c>
      <c r="AM40" s="1" t="n">
        <f aca="false">IF(NOT(N40=""),SUMPRODUCT((AwayTeam=N40)*(AwayScore&gt;HomeScore)*GamePlayed),"")</f>
        <v>3</v>
      </c>
      <c r="AN40" s="1" t="n">
        <f aca="false">IF(NOT(N40=""),SUMPRODUCT((AwayTeam=N40)*(AwayScore&lt;HomeScore)*GamePlayed),"")</f>
        <v>4</v>
      </c>
      <c r="AO40" s="1" t="n">
        <f aca="false">IF(NOT(N40=""),SUMPRODUCT((AwayTeam=N40)*(AwayScore=HomeScore)*GamePlayed),"")</f>
        <v>1</v>
      </c>
      <c r="AP40" s="1" t="n">
        <f aca="false">IF(NOT(N40=""),SUMPRODUCT((AwayTeam=N40)*AwayScore*GamePlayed),"")</f>
        <v>10</v>
      </c>
      <c r="AQ40" s="1" t="n">
        <f aca="false">IF(NOT(N40=""),SUMPRODUCT((AwayTeam=N40)*HomeScore*GamePlayed),"")</f>
        <v>15</v>
      </c>
      <c r="AR40" s="1" t="n">
        <f aca="false">IF(NOT(N40=""),AP40-AQ40,"")</f>
        <v>-5</v>
      </c>
      <c r="AT40" s="1" t="n">
        <f aca="false">IF(NOT(N40=""),IF(NOT('Teams - Setup'!F11=""),'Teams - Setup'!F11,0),"")</f>
        <v>0</v>
      </c>
      <c r="AV40" s="1" t="n">
        <f aca="false">IF(NOT(N40=""),RANK(P40,P$35:P$58,0),"")</f>
        <v>3</v>
      </c>
      <c r="AW40" s="1" t="n">
        <f aca="false">IF(NOT(N40=""),SUMPRODUCT((P$35:P$58=P40)*(U$35:U$58&gt;U40)),"")</f>
        <v>0</v>
      </c>
      <c r="AX40" s="1" t="n">
        <f aca="false">IF(NOT(N40=""),SUMPRODUCT((P$35:P$58=P40)*(U$35:U$58=U40)*(Z$35:Z$58&gt;Z40)),"")</f>
        <v>0</v>
      </c>
      <c r="AY40" s="1" t="n">
        <f aca="false">IF(NOT(N40=""),SUMPRODUCT((P$35:P$58=P40)*(U$35:U$58=U40)*(Z$35:Z$58=Z40)*(X$35:X$58&gt;X40)),"")</f>
        <v>0</v>
      </c>
      <c r="AZ40" s="1" t="n">
        <f aca="false">IF(NOT(N40=""),SUMPRODUCT((P$35:P$58=P40)*(U$35:U$58=U40)*(Z$35:Z$58=Z40)*(X$35:X$58=X40)*(AT$35:AT$58&lt;AT40)),"")</f>
        <v>0</v>
      </c>
      <c r="BA40" s="1" t="n">
        <f aca="false">IF(NOT(N40=""),SUMPRODUCT((P$35:P$58=P40)*(U$35:U$58=U40)*(Z$35:Z$58=Z40)*(X$35:X$58=X40)*(AT$35:AT$58=AT40)*(AR$35:AR$58&gt;AR40)),"")</f>
        <v>0</v>
      </c>
      <c r="BB40" s="1" t="n">
        <f aca="false">IF(NOT(N40=""),SUMPRODUCT((P$35:P$58=P40)*(U$35:U$58=U40)*(Z$35:Z$58=Z40)*(X$35:X$58=X40)*(AT$35:AT$58=AT40)*(AR$35:AR$58=AR40)*(AP$35:AP$58&gt;AP40)),"")</f>
        <v>0</v>
      </c>
      <c r="BC40" s="1" t="n">
        <f aca="false">IF(NOT(N40=""),SUMPRODUCT((P$35:P$58=P40)*(U$35:U$58=U40)*(Z$35:Z$58=Z40)*(X$35:X$58=X40)*(AT$35:AT$58=AT40)*(AR$35:AR$58=AR40)*(AP$35:AP$58=AP40)*(AI$35:AI$58&gt;AI40)),"")</f>
        <v>0</v>
      </c>
      <c r="BD40" s="1" t="n">
        <f aca="false">IF(NOT(N40=""),SUMPRODUCT((P$35:P$58=P40)*(U$35:U$58=U40)*(Z$35:Z$58=Z40)*(X$35:X$58=X40)*(AT$35:AT$58=AT40)*(AR$35:AR$58=AR40)*(AP$35:AP$58=AP40)*(AI$35:AI$58=AI40)*(AG$35:AG$58&gt;AG40)),"")</f>
        <v>0</v>
      </c>
      <c r="BE40" s="1" t="n">
        <f aca="false">IF(NOT(N40=""),SUMPRODUCT((P$35:P$58=P40)*(U$35:U$58=U40)*(X$35:X$58=X40)*(Z$35:Z$58=Z40)*(AT$35:AT$58=AT40)*(AP$35:AP$58=AP40)*(AR$35:AR$58=AR40)*(AI$35:AI$58=AI40)*(AG$35:AG$58=AG40)*(BF$35:BF$58&gt;BF40)),"")</f>
        <v>0</v>
      </c>
      <c r="BF40" s="1" t="n">
        <f aca="false">IF(NOT(N40=""),IF(NOT('Teams - Setup'!G11=""),'Teams - Setup'!G11,0),"")</f>
        <v>0</v>
      </c>
      <c r="BH40" s="49" t="n">
        <f aca="false">IF(NOT(N40=""),ROW(N40),"")</f>
        <v>40</v>
      </c>
    </row>
    <row r="41" customFormat="false" ht="13.4" hidden="false" customHeight="false" outlineLevel="0" collapsed="false">
      <c r="B41" s="18" t="s">
        <v>42</v>
      </c>
      <c r="C41" s="19" t="s">
        <v>119</v>
      </c>
      <c r="D41" s="18" t="s">
        <v>109</v>
      </c>
      <c r="E41" s="41" t="s">
        <v>65</v>
      </c>
      <c r="F41" s="21" t="n">
        <v>0</v>
      </c>
      <c r="G41" s="21" t="n">
        <v>2</v>
      </c>
      <c r="H41" s="20" t="s">
        <v>96</v>
      </c>
      <c r="I41" s="25" t="s">
        <v>111</v>
      </c>
      <c r="K41" s="1" t="n">
        <f aca="false">IF(AND(NOT(E41=""),NOT(H41="")),IF(AND(NOT(F41=""),NOT(G41="")),1,0),0)</f>
        <v>1</v>
      </c>
      <c r="M41" s="47" t="n">
        <f aca="false">IF(NOT(N41=""),SUM(AV41:BE41),"")</f>
        <v>15</v>
      </c>
      <c r="N41" s="0" t="str">
        <f aca="false">IF(NOT('Teams - Setup'!B12=""),'Teams - Setup'!B12,"")</f>
        <v>New York</v>
      </c>
      <c r="P41" s="1" t="n">
        <f aca="false">IF(NOT(N41=""),AB41+AK41,"")</f>
        <v>15</v>
      </c>
      <c r="R41" s="1" t="n">
        <f aca="false">IF(NOT(N41=""),AC41+AL41,"")</f>
        <v>14</v>
      </c>
      <c r="S41" s="1" t="n">
        <f aca="false">IF(NOT(N41=""),IF(R41&gt;0,P41/R41,0),"")</f>
        <v>1.07142857142857</v>
      </c>
      <c r="U41" s="1" t="n">
        <f aca="false">IF(NOT(N41=""),AD41+AM41,"")</f>
        <v>3</v>
      </c>
      <c r="V41" s="1" t="n">
        <f aca="false">IF(NOT(N41=""),AE41+AN41,"")</f>
        <v>5</v>
      </c>
      <c r="W41" s="1" t="n">
        <f aca="false">IF(NOT(N41=""),AF41+AO41,"")</f>
        <v>6</v>
      </c>
      <c r="X41" s="1" t="n">
        <f aca="false">IF(NOT(N41=""),AG41+AP41,"")</f>
        <v>20</v>
      </c>
      <c r="Y41" s="1" t="n">
        <f aca="false">IF(NOT(N41=""),AH41+AQ41,"")</f>
        <v>22</v>
      </c>
      <c r="Z41" s="1" t="n">
        <f aca="false">IF(NOT(N41=""),X41-Y41,"")</f>
        <v>-2</v>
      </c>
      <c r="AB41" s="1" t="n">
        <f aca="false">IF(NOT(N41=""),(AD41*PtsHomeWin)+(AF41*PtsHomeDraw)+(AE41*PtsHomeLoss),"")</f>
        <v>8</v>
      </c>
      <c r="AC41" s="1" t="n">
        <f aca="false">IF(NOT(N41=""),SUMPRODUCT((HomeTeam=N41)*GamePlayed),"")</f>
        <v>6</v>
      </c>
      <c r="AD41" s="1" t="n">
        <f aca="false">IF(NOT(N41=""),SUMPRODUCT((HomeTeam=N41)*(HomeScore&gt;AwayScore)*GamePlayed),"")</f>
        <v>2</v>
      </c>
      <c r="AE41" s="1" t="n">
        <f aca="false">IF(NOT(N41=""),SUMPRODUCT((HomeTeam=N41)*(HomeScore&lt;AwayScore)*GamePlayed),"")</f>
        <v>2</v>
      </c>
      <c r="AF41" s="1" t="n">
        <f aca="false">IF(NOT(N41=""),SUMPRODUCT((HomeTeam=N41)*(HomeScore=AwayScore)*GamePlayed),"")</f>
        <v>2</v>
      </c>
      <c r="AG41" s="1" t="n">
        <f aca="false">IF(NOT(N41=""),SUMPRODUCT((HomeTeam=N41)*HomeScore*GamePlayed),"")</f>
        <v>13</v>
      </c>
      <c r="AH41" s="1" t="n">
        <f aca="false">IF(NOT(N41=""),SUMPRODUCT((HomeTeam=N41)*AwayScore*GamePlayed),"")</f>
        <v>10</v>
      </c>
      <c r="AI41" s="1" t="n">
        <f aca="false">IF(NOT(N41=""),AG41-AH41,"")</f>
        <v>3</v>
      </c>
      <c r="AK41" s="1" t="n">
        <f aca="false">IF(NOT(N41=""),(AM41*PtsAwayWin)+(AO41*PtsAwayDraw)+(AN41*PtsAwayLoss),"")</f>
        <v>7</v>
      </c>
      <c r="AL41" s="1" t="n">
        <f aca="false">IF(NOT(N41=""),SUMPRODUCT((AwayTeam=N41)*GamePlayed),"")</f>
        <v>8</v>
      </c>
      <c r="AM41" s="1" t="n">
        <f aca="false">IF(NOT(N41=""),SUMPRODUCT((AwayTeam=N41)*(AwayScore&gt;HomeScore)*GamePlayed),"")</f>
        <v>1</v>
      </c>
      <c r="AN41" s="1" t="n">
        <f aca="false">IF(NOT(N41=""),SUMPRODUCT((AwayTeam=N41)*(AwayScore&lt;HomeScore)*GamePlayed),"")</f>
        <v>3</v>
      </c>
      <c r="AO41" s="1" t="n">
        <f aca="false">IF(NOT(N41=""),SUMPRODUCT((AwayTeam=N41)*(AwayScore=HomeScore)*GamePlayed),"")</f>
        <v>4</v>
      </c>
      <c r="AP41" s="1" t="n">
        <f aca="false">IF(NOT(N41=""),SUMPRODUCT((AwayTeam=N41)*AwayScore*GamePlayed),"")</f>
        <v>7</v>
      </c>
      <c r="AQ41" s="1" t="n">
        <f aca="false">IF(NOT(N41=""),SUMPRODUCT((AwayTeam=N41)*HomeScore*GamePlayed),"")</f>
        <v>12</v>
      </c>
      <c r="AR41" s="1" t="n">
        <f aca="false">IF(NOT(N41=""),AP41-AQ41,"")</f>
        <v>-5</v>
      </c>
      <c r="AT41" s="1" t="n">
        <f aca="false">IF(NOT(N41=""),IF(NOT('Teams - Setup'!F12=""),'Teams - Setup'!F12,0),"")</f>
        <v>0</v>
      </c>
      <c r="AV41" s="1" t="n">
        <f aca="false">IF(NOT(N41=""),RANK(P41,P$35:P$58,0),"")</f>
        <v>15</v>
      </c>
      <c r="AW41" s="1" t="n">
        <f aca="false">IF(NOT(N41=""),SUMPRODUCT((P$35:P$58=P41)*(U$35:U$58&gt;U41)),"")</f>
        <v>0</v>
      </c>
      <c r="AX41" s="1" t="n">
        <f aca="false">IF(NOT(N41=""),SUMPRODUCT((P$35:P$58=P41)*(U$35:U$58=U41)*(Z$35:Z$58&gt;Z41)),"")</f>
        <v>0</v>
      </c>
      <c r="AY41" s="1" t="n">
        <f aca="false">IF(NOT(N41=""),SUMPRODUCT((P$35:P$58=P41)*(U$35:U$58=U41)*(Z$35:Z$58=Z41)*(X$35:X$58&gt;X41)),"")</f>
        <v>0</v>
      </c>
      <c r="AZ41" s="1" t="n">
        <f aca="false">IF(NOT(N41=""),SUMPRODUCT((P$35:P$58=P41)*(U$35:U$58=U41)*(Z$35:Z$58=Z41)*(X$35:X$58=X41)*(AT$35:AT$58&lt;AT41)),"")</f>
        <v>0</v>
      </c>
      <c r="BA41" s="1" t="n">
        <f aca="false">IF(NOT(N41=""),SUMPRODUCT((P$35:P$58=P41)*(U$35:U$58=U41)*(Z$35:Z$58=Z41)*(X$35:X$58=X41)*(AT$35:AT$58=AT41)*(AR$35:AR$58&gt;AR41)),"")</f>
        <v>0</v>
      </c>
      <c r="BB41" s="1" t="n">
        <f aca="false">IF(NOT(N41=""),SUMPRODUCT((P$35:P$58=P41)*(U$35:U$58=U41)*(Z$35:Z$58=Z41)*(X$35:X$58=X41)*(AT$35:AT$58=AT41)*(AR$35:AR$58=AR41)*(AP$35:AP$58&gt;AP41)),"")</f>
        <v>0</v>
      </c>
      <c r="BC41" s="1" t="n">
        <f aca="false">IF(NOT(N41=""),SUMPRODUCT((P$35:P$58=P41)*(U$35:U$58=U41)*(Z$35:Z$58=Z41)*(X$35:X$58=X41)*(AT$35:AT$58=AT41)*(AR$35:AR$58=AR41)*(AP$35:AP$58=AP41)*(AI$35:AI$58&gt;AI41)),"")</f>
        <v>0</v>
      </c>
      <c r="BD41" s="1" t="n">
        <f aca="false">IF(NOT(N41=""),SUMPRODUCT((P$35:P$58=P41)*(U$35:U$58=U41)*(Z$35:Z$58=Z41)*(X$35:X$58=X41)*(AT$35:AT$58=AT41)*(AR$35:AR$58=AR41)*(AP$35:AP$58=AP41)*(AI$35:AI$58=AI41)*(AG$35:AG$58&gt;AG41)),"")</f>
        <v>0</v>
      </c>
      <c r="BE41" s="1" t="n">
        <f aca="false">IF(NOT(N41=""),SUMPRODUCT((P$35:P$58=P41)*(U$35:U$58=U41)*(X$35:X$58=X41)*(Z$35:Z$58=Z41)*(AT$35:AT$58=AT41)*(AP$35:AP$58=AP41)*(AR$35:AR$58=AR41)*(AI$35:AI$58=AI41)*(AG$35:AG$58=AG41)*(BF$35:BF$58&gt;BF41)),"")</f>
        <v>0</v>
      </c>
      <c r="BF41" s="1" t="n">
        <f aca="false">IF(NOT(N41=""),IF(NOT('Teams - Setup'!G12=""),'Teams - Setup'!G12,0),"")</f>
        <v>0</v>
      </c>
      <c r="BH41" s="49" t="n">
        <f aca="false">IF(NOT(N41=""),ROW(N41),"")</f>
        <v>41</v>
      </c>
    </row>
    <row r="42" customFormat="false" ht="13.4" hidden="false" customHeight="false" outlineLevel="0" collapsed="false">
      <c r="B42" s="18" t="s">
        <v>42</v>
      </c>
      <c r="C42" s="19" t="s">
        <v>119</v>
      </c>
      <c r="D42" s="18" t="s">
        <v>121</v>
      </c>
      <c r="E42" s="41" t="s">
        <v>68</v>
      </c>
      <c r="F42" s="21" t="n">
        <v>1</v>
      </c>
      <c r="G42" s="21" t="n">
        <v>2</v>
      </c>
      <c r="H42" s="20" t="s">
        <v>93</v>
      </c>
      <c r="I42" s="25" t="s">
        <v>70</v>
      </c>
      <c r="K42" s="1" t="n">
        <f aca="false">IF(AND(NOT(E42=""),NOT(H42="")),IF(AND(NOT(F42=""),NOT(G42="")),1,0),0)</f>
        <v>1</v>
      </c>
      <c r="M42" s="47" t="n">
        <f aca="false">IF(NOT(N42=""),SUM(AV42:BE42),"")</f>
        <v>16</v>
      </c>
      <c r="N42" s="0" t="str">
        <f aca="false">IF(NOT('Teams - Setup'!B13=""),'Teams - Setup'!B13,"")</f>
        <v>Philadelphia</v>
      </c>
      <c r="P42" s="1" t="n">
        <f aca="false">IF(NOT(N42=""),AB42+AK42,"")</f>
        <v>14</v>
      </c>
      <c r="R42" s="1" t="n">
        <f aca="false">IF(NOT(N42=""),AC42+AL42,"")</f>
        <v>15</v>
      </c>
      <c r="S42" s="1" t="n">
        <f aca="false">IF(NOT(N42=""),IF(R42&gt;0,P42/R42,0),"")</f>
        <v>0.933333333333333</v>
      </c>
      <c r="U42" s="1" t="n">
        <f aca="false">IF(NOT(N42=""),AD42+AM42,"")</f>
        <v>3</v>
      </c>
      <c r="V42" s="1" t="n">
        <f aca="false">IF(NOT(N42=""),AE42+AN42,"")</f>
        <v>7</v>
      </c>
      <c r="W42" s="1" t="n">
        <f aca="false">IF(NOT(N42=""),AF42+AO42,"")</f>
        <v>5</v>
      </c>
      <c r="X42" s="1" t="n">
        <f aca="false">IF(NOT(N42=""),AG42+AP42,"")</f>
        <v>19</v>
      </c>
      <c r="Y42" s="1" t="n">
        <f aca="false">IF(NOT(N42=""),AH42+AQ42,"")</f>
        <v>24</v>
      </c>
      <c r="Z42" s="1" t="n">
        <f aca="false">IF(NOT(N42=""),X42-Y42,"")</f>
        <v>-5</v>
      </c>
      <c r="AB42" s="1" t="n">
        <f aca="false">IF(NOT(N42=""),(AD42*PtsHomeWin)+(AF42*PtsHomeDraw)+(AE42*PtsHomeLoss),"")</f>
        <v>6</v>
      </c>
      <c r="AC42" s="1" t="n">
        <f aca="false">IF(NOT(N42=""),SUMPRODUCT((HomeTeam=N42)*GamePlayed),"")</f>
        <v>6</v>
      </c>
      <c r="AD42" s="1" t="n">
        <f aca="false">IF(NOT(N42=""),SUMPRODUCT((HomeTeam=N42)*(HomeScore&gt;AwayScore)*GamePlayed),"")</f>
        <v>1</v>
      </c>
      <c r="AE42" s="1" t="n">
        <f aca="false">IF(NOT(N42=""),SUMPRODUCT((HomeTeam=N42)*(HomeScore&lt;AwayScore)*GamePlayed),"")</f>
        <v>2</v>
      </c>
      <c r="AF42" s="1" t="n">
        <f aca="false">IF(NOT(N42=""),SUMPRODUCT((HomeTeam=N42)*(HomeScore=AwayScore)*GamePlayed),"")</f>
        <v>3</v>
      </c>
      <c r="AG42" s="1" t="n">
        <f aca="false">IF(NOT(N42=""),SUMPRODUCT((HomeTeam=N42)*HomeScore*GamePlayed),"")</f>
        <v>7</v>
      </c>
      <c r="AH42" s="1" t="n">
        <f aca="false">IF(NOT(N42=""),SUMPRODUCT((HomeTeam=N42)*AwayScore*GamePlayed),"")</f>
        <v>9</v>
      </c>
      <c r="AI42" s="1" t="n">
        <f aca="false">IF(NOT(N42=""),AG42-AH42,"")</f>
        <v>-2</v>
      </c>
      <c r="AK42" s="1" t="n">
        <f aca="false">IF(NOT(N42=""),(AM42*PtsAwayWin)+(AO42*PtsAwayDraw)+(AN42*PtsAwayLoss),"")</f>
        <v>8</v>
      </c>
      <c r="AL42" s="1" t="n">
        <f aca="false">IF(NOT(N42=""),SUMPRODUCT((AwayTeam=N42)*GamePlayed),"")</f>
        <v>9</v>
      </c>
      <c r="AM42" s="1" t="n">
        <f aca="false">IF(NOT(N42=""),SUMPRODUCT((AwayTeam=N42)*(AwayScore&gt;HomeScore)*GamePlayed),"")</f>
        <v>2</v>
      </c>
      <c r="AN42" s="1" t="n">
        <f aca="false">IF(NOT(N42=""),SUMPRODUCT((AwayTeam=N42)*(AwayScore&lt;HomeScore)*GamePlayed),"")</f>
        <v>5</v>
      </c>
      <c r="AO42" s="1" t="n">
        <f aca="false">IF(NOT(N42=""),SUMPRODUCT((AwayTeam=N42)*(AwayScore=HomeScore)*GamePlayed),"")</f>
        <v>2</v>
      </c>
      <c r="AP42" s="1" t="n">
        <f aca="false">IF(NOT(N42=""),SUMPRODUCT((AwayTeam=N42)*AwayScore*GamePlayed),"")</f>
        <v>12</v>
      </c>
      <c r="AQ42" s="1" t="n">
        <f aca="false">IF(NOT(N42=""),SUMPRODUCT((AwayTeam=N42)*HomeScore*GamePlayed),"")</f>
        <v>15</v>
      </c>
      <c r="AR42" s="1" t="n">
        <f aca="false">IF(NOT(N42=""),AP42-AQ42,"")</f>
        <v>-3</v>
      </c>
      <c r="AT42" s="1" t="n">
        <f aca="false">IF(NOT(N42=""),IF(NOT('Teams - Setup'!F13=""),'Teams - Setup'!F13,0),"")</f>
        <v>0</v>
      </c>
      <c r="AV42" s="1" t="n">
        <f aca="false">IF(NOT(N42=""),RANK(P42,P$35:P$58,0),"")</f>
        <v>16</v>
      </c>
      <c r="AW42" s="1" t="n">
        <f aca="false">IF(NOT(N42=""),SUMPRODUCT((P$35:P$58=P42)*(U$35:U$58&gt;U42)),"")</f>
        <v>0</v>
      </c>
      <c r="AX42" s="1" t="n">
        <f aca="false">IF(NOT(N42=""),SUMPRODUCT((P$35:P$58=P42)*(U$35:U$58=U42)*(Z$35:Z$58&gt;Z42)),"")</f>
        <v>0</v>
      </c>
      <c r="AY42" s="1" t="n">
        <f aca="false">IF(NOT(N42=""),SUMPRODUCT((P$35:P$58=P42)*(U$35:U$58=U42)*(Z$35:Z$58=Z42)*(X$35:X$58&gt;X42)),"")</f>
        <v>0</v>
      </c>
      <c r="AZ42" s="1" t="n">
        <f aca="false">IF(NOT(N42=""),SUMPRODUCT((P$35:P$58=P42)*(U$35:U$58=U42)*(Z$35:Z$58=Z42)*(X$35:X$58=X42)*(AT$35:AT$58&lt;AT42)),"")</f>
        <v>0</v>
      </c>
      <c r="BA42" s="1" t="n">
        <f aca="false">IF(NOT(N42=""),SUMPRODUCT((P$35:P$58=P42)*(U$35:U$58=U42)*(Z$35:Z$58=Z42)*(X$35:X$58=X42)*(AT$35:AT$58=AT42)*(AR$35:AR$58&gt;AR42)),"")</f>
        <v>0</v>
      </c>
      <c r="BB42" s="1" t="n">
        <f aca="false">IF(NOT(N42=""),SUMPRODUCT((P$35:P$58=P42)*(U$35:U$58=U42)*(Z$35:Z$58=Z42)*(X$35:X$58=X42)*(AT$35:AT$58=AT42)*(AR$35:AR$58=AR42)*(AP$35:AP$58&gt;AP42)),"")</f>
        <v>0</v>
      </c>
      <c r="BC42" s="1" t="n">
        <f aca="false">IF(NOT(N42=""),SUMPRODUCT((P$35:P$58=P42)*(U$35:U$58=U42)*(Z$35:Z$58=Z42)*(X$35:X$58=X42)*(AT$35:AT$58=AT42)*(AR$35:AR$58=AR42)*(AP$35:AP$58=AP42)*(AI$35:AI$58&gt;AI42)),"")</f>
        <v>0</v>
      </c>
      <c r="BD42" s="1" t="n">
        <f aca="false">IF(NOT(N42=""),SUMPRODUCT((P$35:P$58=P42)*(U$35:U$58=U42)*(Z$35:Z$58=Z42)*(X$35:X$58=X42)*(AT$35:AT$58=AT42)*(AR$35:AR$58=AR42)*(AP$35:AP$58=AP42)*(AI$35:AI$58=AI42)*(AG$35:AG$58&gt;AG42)),"")</f>
        <v>0</v>
      </c>
      <c r="BE42" s="1" t="n">
        <f aca="false">IF(NOT(N42=""),SUMPRODUCT((P$35:P$58=P42)*(U$35:U$58=U42)*(X$35:X$58=X42)*(Z$35:Z$58=Z42)*(AT$35:AT$58=AT42)*(AP$35:AP$58=AP42)*(AR$35:AR$58=AR42)*(AI$35:AI$58=AI42)*(AG$35:AG$58=AG42)*(BF$35:BF$58&gt;BF42)),"")</f>
        <v>0</v>
      </c>
      <c r="BF42" s="1" t="n">
        <f aca="false">IF(NOT(N42=""),IF(NOT('Teams - Setup'!G13=""),'Teams - Setup'!G13,0),"")</f>
        <v>0</v>
      </c>
      <c r="BH42" s="49" t="n">
        <f aca="false">IF(NOT(N42=""),ROW(N42),"")</f>
        <v>42</v>
      </c>
    </row>
    <row r="43" customFormat="false" ht="13.4" hidden="false" customHeight="false" outlineLevel="0" collapsed="false">
      <c r="B43" s="18" t="s">
        <v>42</v>
      </c>
      <c r="C43" s="19" t="s">
        <v>119</v>
      </c>
      <c r="D43" s="18" t="s">
        <v>103</v>
      </c>
      <c r="E43" s="41" t="s">
        <v>64</v>
      </c>
      <c r="F43" s="21" t="n">
        <v>2</v>
      </c>
      <c r="G43" s="21" t="n">
        <v>0</v>
      </c>
      <c r="H43" s="20" t="s">
        <v>76</v>
      </c>
      <c r="I43" s="25" t="s">
        <v>66</v>
      </c>
      <c r="K43" s="1" t="n">
        <f aca="false">IF(AND(NOT(E43=""),NOT(H43="")),IF(AND(NOT(F43=""),NOT(G43="")),1,0),0)</f>
        <v>1</v>
      </c>
      <c r="M43" s="47" t="n">
        <f aca="false">IF(NOT(N43=""),SUM(AV43:BE43),"")</f>
        <v>7</v>
      </c>
      <c r="N43" s="0" t="str">
        <f aca="false">IF(NOT('Teams - Setup'!B14=""),'Teams - Setup'!B14,"")</f>
        <v>Sporting KC</v>
      </c>
      <c r="P43" s="1" t="n">
        <f aca="false">IF(NOT(N43=""),AB43+AK43,"")</f>
        <v>19</v>
      </c>
      <c r="R43" s="1" t="n">
        <f aca="false">IF(NOT(N43=""),AC43+AL43,"")</f>
        <v>14</v>
      </c>
      <c r="S43" s="1" t="n">
        <f aca="false">IF(NOT(N43=""),IF(R43&gt;0,P43/R43,0),"")</f>
        <v>1.35714285714286</v>
      </c>
      <c r="U43" s="1" t="n">
        <f aca="false">IF(NOT(N43=""),AD43+AM43,"")</f>
        <v>5</v>
      </c>
      <c r="V43" s="1" t="n">
        <f aca="false">IF(NOT(N43=""),AE43+AN43,"")</f>
        <v>5</v>
      </c>
      <c r="W43" s="1" t="n">
        <f aca="false">IF(NOT(N43=""),AF43+AO43,"")</f>
        <v>4</v>
      </c>
      <c r="X43" s="1" t="n">
        <f aca="false">IF(NOT(N43=""),AG43+AP43,"")</f>
        <v>19</v>
      </c>
      <c r="Y43" s="1" t="n">
        <f aca="false">IF(NOT(N43=""),AH43+AQ43,"")</f>
        <v>14</v>
      </c>
      <c r="Z43" s="1" t="n">
        <f aca="false">IF(NOT(N43=""),X43-Y43,"")</f>
        <v>5</v>
      </c>
      <c r="AB43" s="1" t="n">
        <f aca="false">IF(NOT(N43=""),(AD43*PtsHomeWin)+(AF43*PtsHomeDraw)+(AE43*PtsHomeLoss),"")</f>
        <v>13</v>
      </c>
      <c r="AC43" s="1" t="n">
        <f aca="false">IF(NOT(N43=""),SUMPRODUCT((HomeTeam=N43)*GamePlayed),"")</f>
        <v>8</v>
      </c>
      <c r="AD43" s="1" t="n">
        <f aca="false">IF(NOT(N43=""),SUMPRODUCT((HomeTeam=N43)*(HomeScore&gt;AwayScore)*GamePlayed),"")</f>
        <v>3</v>
      </c>
      <c r="AE43" s="1" t="n">
        <f aca="false">IF(NOT(N43=""),SUMPRODUCT((HomeTeam=N43)*(HomeScore&lt;AwayScore)*GamePlayed),"")</f>
        <v>1</v>
      </c>
      <c r="AF43" s="1" t="n">
        <f aca="false">IF(NOT(N43=""),SUMPRODUCT((HomeTeam=N43)*(HomeScore=AwayScore)*GamePlayed),"")</f>
        <v>4</v>
      </c>
      <c r="AG43" s="1" t="n">
        <f aca="false">IF(NOT(N43=""),SUMPRODUCT((HomeTeam=N43)*HomeScore*GamePlayed),"")</f>
        <v>12</v>
      </c>
      <c r="AH43" s="1" t="n">
        <f aca="false">IF(NOT(N43=""),SUMPRODUCT((HomeTeam=N43)*AwayScore*GamePlayed),"")</f>
        <v>6</v>
      </c>
      <c r="AI43" s="1" t="n">
        <f aca="false">IF(NOT(N43=""),AG43-AH43,"")</f>
        <v>6</v>
      </c>
      <c r="AK43" s="1" t="n">
        <f aca="false">IF(NOT(N43=""),(AM43*PtsAwayWin)+(AO43*PtsAwayDraw)+(AN43*PtsAwayLoss),"")</f>
        <v>6</v>
      </c>
      <c r="AL43" s="1" t="n">
        <f aca="false">IF(NOT(N43=""),SUMPRODUCT((AwayTeam=N43)*GamePlayed),"")</f>
        <v>6</v>
      </c>
      <c r="AM43" s="1" t="n">
        <f aca="false">IF(NOT(N43=""),SUMPRODUCT((AwayTeam=N43)*(AwayScore&gt;HomeScore)*GamePlayed),"")</f>
        <v>2</v>
      </c>
      <c r="AN43" s="1" t="n">
        <f aca="false">IF(NOT(N43=""),SUMPRODUCT((AwayTeam=N43)*(AwayScore&lt;HomeScore)*GamePlayed),"")</f>
        <v>4</v>
      </c>
      <c r="AO43" s="1" t="n">
        <f aca="false">IF(NOT(N43=""),SUMPRODUCT((AwayTeam=N43)*(AwayScore=HomeScore)*GamePlayed),"")</f>
        <v>0</v>
      </c>
      <c r="AP43" s="1" t="n">
        <f aca="false">IF(NOT(N43=""),SUMPRODUCT((AwayTeam=N43)*AwayScore*GamePlayed),"")</f>
        <v>7</v>
      </c>
      <c r="AQ43" s="1" t="n">
        <f aca="false">IF(NOT(N43=""),SUMPRODUCT((AwayTeam=N43)*HomeScore*GamePlayed),"")</f>
        <v>8</v>
      </c>
      <c r="AR43" s="1" t="n">
        <f aca="false">IF(NOT(N43=""),AP43-AQ43,"")</f>
        <v>-1</v>
      </c>
      <c r="AT43" s="1" t="n">
        <f aca="false">IF(NOT(N43=""),IF(NOT('Teams - Setup'!F14=""),'Teams - Setup'!F14,0),"")</f>
        <v>0</v>
      </c>
      <c r="AV43" s="1" t="n">
        <f aca="false">IF(NOT(N43=""),RANK(P43,P$35:P$58,0),"")</f>
        <v>7</v>
      </c>
      <c r="AW43" s="1" t="n">
        <f aca="false">IF(NOT(N43=""),SUMPRODUCT((P$35:P$58=P43)*(U$35:U$58&gt;U43)),"")</f>
        <v>0</v>
      </c>
      <c r="AX43" s="1" t="n">
        <f aca="false">IF(NOT(N43=""),SUMPRODUCT((P$35:P$58=P43)*(U$35:U$58=U43)*(Z$35:Z$58&gt;Z43)),"")</f>
        <v>0</v>
      </c>
      <c r="AY43" s="1" t="n">
        <f aca="false">IF(NOT(N43=""),SUMPRODUCT((P$35:P$58=P43)*(U$35:U$58=U43)*(Z$35:Z$58=Z43)*(X$35:X$58&gt;X43)),"")</f>
        <v>0</v>
      </c>
      <c r="AZ43" s="1" t="n">
        <f aca="false">IF(NOT(N43=""),SUMPRODUCT((P$35:P$58=P43)*(U$35:U$58=U43)*(Z$35:Z$58=Z43)*(X$35:X$58=X43)*(AT$35:AT$58&lt;AT43)),"")</f>
        <v>0</v>
      </c>
      <c r="BA43" s="1" t="n">
        <f aca="false">IF(NOT(N43=""),SUMPRODUCT((P$35:P$58=P43)*(U$35:U$58=U43)*(Z$35:Z$58=Z43)*(X$35:X$58=X43)*(AT$35:AT$58=AT43)*(AR$35:AR$58&gt;AR43)),"")</f>
        <v>0</v>
      </c>
      <c r="BB43" s="1" t="n">
        <f aca="false">IF(NOT(N43=""),SUMPRODUCT((P$35:P$58=P43)*(U$35:U$58=U43)*(Z$35:Z$58=Z43)*(X$35:X$58=X43)*(AT$35:AT$58=AT43)*(AR$35:AR$58=AR43)*(AP$35:AP$58&gt;AP43)),"")</f>
        <v>0</v>
      </c>
      <c r="BC43" s="1" t="n">
        <f aca="false">IF(NOT(N43=""),SUMPRODUCT((P$35:P$58=P43)*(U$35:U$58=U43)*(Z$35:Z$58=Z43)*(X$35:X$58=X43)*(AT$35:AT$58=AT43)*(AR$35:AR$58=AR43)*(AP$35:AP$58=AP43)*(AI$35:AI$58&gt;AI43)),"")</f>
        <v>0</v>
      </c>
      <c r="BD43" s="1" t="n">
        <f aca="false">IF(NOT(N43=""),SUMPRODUCT((P$35:P$58=P43)*(U$35:U$58=U43)*(Z$35:Z$58=Z43)*(X$35:X$58=X43)*(AT$35:AT$58=AT43)*(AR$35:AR$58=AR43)*(AP$35:AP$58=AP43)*(AI$35:AI$58=AI43)*(AG$35:AG$58&gt;AG43)),"")</f>
        <v>0</v>
      </c>
      <c r="BE43" s="1" t="n">
        <f aca="false">IF(NOT(N43=""),SUMPRODUCT((P$35:P$58=P43)*(U$35:U$58=U43)*(X$35:X$58=X43)*(Z$35:Z$58=Z43)*(AT$35:AT$58=AT43)*(AP$35:AP$58=AP43)*(AR$35:AR$58=AR43)*(AI$35:AI$58=AI43)*(AG$35:AG$58=AG43)*(BF$35:BF$58&gt;BF43)),"")</f>
        <v>0</v>
      </c>
      <c r="BF43" s="1" t="n">
        <f aca="false">IF(NOT(N43=""),IF(NOT('Teams - Setup'!G14=""),'Teams - Setup'!G14,0),"")</f>
        <v>0</v>
      </c>
      <c r="BH43" s="49" t="n">
        <f aca="false">IF(NOT(N43=""),ROW(N43),"")</f>
        <v>43</v>
      </c>
    </row>
    <row r="44" customFormat="false" ht="13.4" hidden="false" customHeight="false" outlineLevel="0" collapsed="false">
      <c r="B44" s="18" t="s">
        <v>42</v>
      </c>
      <c r="C44" s="19" t="s">
        <v>119</v>
      </c>
      <c r="D44" s="18" t="s">
        <v>122</v>
      </c>
      <c r="E44" s="41" t="s">
        <v>75</v>
      </c>
      <c r="F44" s="21" t="n">
        <v>1</v>
      </c>
      <c r="G44" s="21" t="n">
        <v>4</v>
      </c>
      <c r="H44" s="20" t="s">
        <v>72</v>
      </c>
      <c r="I44" s="25" t="s">
        <v>77</v>
      </c>
      <c r="K44" s="1" t="n">
        <f aca="false">IF(AND(NOT(E44=""),NOT(H44="")),IF(AND(NOT(F44=""),NOT(G44="")),1,0),0)</f>
        <v>1</v>
      </c>
      <c r="M44" s="47" t="n">
        <f aca="false">IF(NOT(N44=""),SUM(AV44:BE44),"")</f>
        <v>11</v>
      </c>
      <c r="N44" s="0" t="str">
        <f aca="false">IF(NOT('Teams - Setup'!B15=""),'Teams - Setup'!B15,"")</f>
        <v>Toronto FC</v>
      </c>
      <c r="P44" s="1" t="n">
        <f aca="false">IF(NOT(N44=""),AB44+AK44,"")</f>
        <v>16</v>
      </c>
      <c r="R44" s="1" t="n">
        <f aca="false">IF(NOT(N44=""),AC44+AL44,"")</f>
        <v>10</v>
      </c>
      <c r="S44" s="1" t="n">
        <f aca="false">IF(NOT(N44=""),IF(R44&gt;0,P44/R44,0),"")</f>
        <v>1.6</v>
      </c>
      <c r="U44" s="1" t="n">
        <f aca="false">IF(NOT(N44=""),AD44+AM44,"")</f>
        <v>5</v>
      </c>
      <c r="V44" s="1" t="n">
        <f aca="false">IF(NOT(N44=""),AE44+AN44,"")</f>
        <v>4</v>
      </c>
      <c r="W44" s="1" t="n">
        <f aca="false">IF(NOT(N44=""),AF44+AO44,"")</f>
        <v>1</v>
      </c>
      <c r="X44" s="1" t="n">
        <f aca="false">IF(NOT(N44=""),AG44+AP44,"")</f>
        <v>14</v>
      </c>
      <c r="Y44" s="1" t="n">
        <f aca="false">IF(NOT(N44=""),AH44+AQ44,"")</f>
        <v>13</v>
      </c>
      <c r="Z44" s="1" t="n">
        <f aca="false">IF(NOT(N44=""),X44-Y44,"")</f>
        <v>1</v>
      </c>
      <c r="AB44" s="1" t="n">
        <f aca="false">IF(NOT(N44=""),(AD44*PtsHomeWin)+(AF44*PtsHomeDraw)+(AE44*PtsHomeLoss),"")</f>
        <v>9</v>
      </c>
      <c r="AC44" s="1" t="n">
        <f aca="false">IF(NOT(N44=""),SUMPRODUCT((HomeTeam=N44)*GamePlayed),"")</f>
        <v>5</v>
      </c>
      <c r="AD44" s="1" t="n">
        <f aca="false">IF(NOT(N44=""),SUMPRODUCT((HomeTeam=N44)*(HomeScore&gt;AwayScore)*GamePlayed),"")</f>
        <v>3</v>
      </c>
      <c r="AE44" s="1" t="n">
        <f aca="false">IF(NOT(N44=""),SUMPRODUCT((HomeTeam=N44)*(HomeScore&lt;AwayScore)*GamePlayed),"")</f>
        <v>2</v>
      </c>
      <c r="AF44" s="1" t="n">
        <f aca="false">IF(NOT(N44=""),SUMPRODUCT((HomeTeam=N44)*(HomeScore=AwayScore)*GamePlayed),"")</f>
        <v>0</v>
      </c>
      <c r="AG44" s="1" t="n">
        <f aca="false">IF(NOT(N44=""),SUMPRODUCT((HomeTeam=N44)*HomeScore*GamePlayed),"")</f>
        <v>7</v>
      </c>
      <c r="AH44" s="1" t="n">
        <f aca="false">IF(NOT(N44=""),SUMPRODUCT((HomeTeam=N44)*AwayScore*GamePlayed),"")</f>
        <v>5</v>
      </c>
      <c r="AI44" s="1" t="n">
        <f aca="false">IF(NOT(N44=""),AG44-AH44,"")</f>
        <v>2</v>
      </c>
      <c r="AK44" s="1" t="n">
        <f aca="false">IF(NOT(N44=""),(AM44*PtsAwayWin)+(AO44*PtsAwayDraw)+(AN44*PtsAwayLoss),"")</f>
        <v>7</v>
      </c>
      <c r="AL44" s="1" t="n">
        <f aca="false">IF(NOT(N44=""),SUMPRODUCT((AwayTeam=N44)*GamePlayed),"")</f>
        <v>5</v>
      </c>
      <c r="AM44" s="1" t="n">
        <f aca="false">IF(NOT(N44=""),SUMPRODUCT((AwayTeam=N44)*(AwayScore&gt;HomeScore)*GamePlayed),"")</f>
        <v>2</v>
      </c>
      <c r="AN44" s="1" t="n">
        <f aca="false">IF(NOT(N44=""),SUMPRODUCT((AwayTeam=N44)*(AwayScore&lt;HomeScore)*GamePlayed),"")</f>
        <v>2</v>
      </c>
      <c r="AO44" s="1" t="n">
        <f aca="false">IF(NOT(N44=""),SUMPRODUCT((AwayTeam=N44)*(AwayScore=HomeScore)*GamePlayed),"")</f>
        <v>1</v>
      </c>
      <c r="AP44" s="1" t="n">
        <f aca="false">IF(NOT(N44=""),SUMPRODUCT((AwayTeam=N44)*AwayScore*GamePlayed),"")</f>
        <v>7</v>
      </c>
      <c r="AQ44" s="1" t="n">
        <f aca="false">IF(NOT(N44=""),SUMPRODUCT((AwayTeam=N44)*HomeScore*GamePlayed),"")</f>
        <v>8</v>
      </c>
      <c r="AR44" s="1" t="n">
        <f aca="false">IF(NOT(N44=""),AP44-AQ44,"")</f>
        <v>-1</v>
      </c>
      <c r="AT44" s="1" t="n">
        <f aca="false">IF(NOT(N44=""),IF(NOT('Teams - Setup'!F15=""),'Teams - Setup'!F15,0),"")</f>
        <v>0</v>
      </c>
      <c r="AV44" s="1" t="n">
        <f aca="false">IF(NOT(N44=""),RANK(P44,P$35:P$58,0),"")</f>
        <v>11</v>
      </c>
      <c r="AW44" s="1" t="n">
        <f aca="false">IF(NOT(N44=""),SUMPRODUCT((P$35:P$58=P44)*(U$35:U$58&gt;U44)),"")</f>
        <v>0</v>
      </c>
      <c r="AX44" s="1" t="n">
        <f aca="false">IF(NOT(N44=""),SUMPRODUCT((P$35:P$58=P44)*(U$35:U$58=U44)*(Z$35:Z$58&gt;Z44)),"")</f>
        <v>0</v>
      </c>
      <c r="AY44" s="1" t="n">
        <f aca="false">IF(NOT(N44=""),SUMPRODUCT((P$35:P$58=P44)*(U$35:U$58=U44)*(Z$35:Z$58=Z44)*(X$35:X$58&gt;X44)),"")</f>
        <v>0</v>
      </c>
      <c r="AZ44" s="1" t="n">
        <f aca="false">IF(NOT(N44=""),SUMPRODUCT((P$35:P$58=P44)*(U$35:U$58=U44)*(Z$35:Z$58=Z44)*(X$35:X$58=X44)*(AT$35:AT$58&lt;AT44)),"")</f>
        <v>0</v>
      </c>
      <c r="BA44" s="1" t="n">
        <f aca="false">IF(NOT(N44=""),SUMPRODUCT((P$35:P$58=P44)*(U$35:U$58=U44)*(Z$35:Z$58=Z44)*(X$35:X$58=X44)*(AT$35:AT$58=AT44)*(AR$35:AR$58&gt;AR44)),"")</f>
        <v>0</v>
      </c>
      <c r="BB44" s="1" t="n">
        <f aca="false">IF(NOT(N44=""),SUMPRODUCT((P$35:P$58=P44)*(U$35:U$58=U44)*(Z$35:Z$58=Z44)*(X$35:X$58=X44)*(AT$35:AT$58=AT44)*(AR$35:AR$58=AR44)*(AP$35:AP$58&gt;AP44)),"")</f>
        <v>0</v>
      </c>
      <c r="BC44" s="1" t="n">
        <f aca="false">IF(NOT(N44=""),SUMPRODUCT((P$35:P$58=P44)*(U$35:U$58=U44)*(Z$35:Z$58=Z44)*(X$35:X$58=X44)*(AT$35:AT$58=AT44)*(AR$35:AR$58=AR44)*(AP$35:AP$58=AP44)*(AI$35:AI$58&gt;AI44)),"")</f>
        <v>0</v>
      </c>
      <c r="BD44" s="1" t="n">
        <f aca="false">IF(NOT(N44=""),SUMPRODUCT((P$35:P$58=P44)*(U$35:U$58=U44)*(Z$35:Z$58=Z44)*(X$35:X$58=X44)*(AT$35:AT$58=AT44)*(AR$35:AR$58=AR44)*(AP$35:AP$58=AP44)*(AI$35:AI$58=AI44)*(AG$35:AG$58&gt;AG44)),"")</f>
        <v>0</v>
      </c>
      <c r="BE44" s="1" t="n">
        <f aca="false">IF(NOT(N44=""),SUMPRODUCT((P$35:P$58=P44)*(U$35:U$58=U44)*(X$35:X$58=X44)*(Z$35:Z$58=Z44)*(AT$35:AT$58=AT44)*(AP$35:AP$58=AP44)*(AR$35:AR$58=AR44)*(AI$35:AI$58=AI44)*(AG$35:AG$58=AG44)*(BF$35:BF$58&gt;BF44)),"")</f>
        <v>0</v>
      </c>
      <c r="BF44" s="1" t="n">
        <f aca="false">IF(NOT(N44=""),IF(NOT('Teams - Setup'!G15=""),'Teams - Setup'!G15,0),"")</f>
        <v>0</v>
      </c>
      <c r="BH44" s="49" t="n">
        <f aca="false">IF(NOT(N44=""),ROW(N44),"")</f>
        <v>44</v>
      </c>
    </row>
    <row r="45" customFormat="false" ht="13.4" hidden="false" customHeight="false" outlineLevel="0" collapsed="false">
      <c r="B45" s="18" t="s">
        <v>42</v>
      </c>
      <c r="C45" s="19" t="s">
        <v>119</v>
      </c>
      <c r="D45" s="18" t="s">
        <v>97</v>
      </c>
      <c r="E45" s="41" t="s">
        <v>46</v>
      </c>
      <c r="F45" s="21" t="n">
        <v>0</v>
      </c>
      <c r="G45" s="21" t="n">
        <v>0</v>
      </c>
      <c r="H45" s="20" t="s">
        <v>80</v>
      </c>
      <c r="I45" s="25" t="s">
        <v>98</v>
      </c>
      <c r="K45" s="1" t="n">
        <f aca="false">IF(AND(NOT(E45=""),NOT(H45="")),IF(AND(NOT(F45=""),NOT(G45="")),1,0),0)</f>
        <v>1</v>
      </c>
      <c r="M45" s="47" t="str">
        <f aca="false">IF(NOT(N45=""),SUM(AV45:BE45),"")</f>
        <v/>
      </c>
      <c r="N45" s="0" t="str">
        <f aca="false">IF(NOT('Teams - Setup'!B16=""),'Teams - Setup'!B16,"")</f>
        <v/>
      </c>
      <c r="P45" s="1" t="str">
        <f aca="false">IF(NOT(N45=""),AB45+AK45,"")</f>
        <v/>
      </c>
      <c r="R45" s="1" t="str">
        <f aca="false">IF(NOT(N45=""),AC45+AL45,"")</f>
        <v/>
      </c>
      <c r="S45" s="1" t="str">
        <f aca="false">IF(NOT(N45=""),IF(R45&gt;0,P45/R45,0),"")</f>
        <v/>
      </c>
      <c r="U45" s="1" t="str">
        <f aca="false">IF(NOT(N45=""),AD45+AM45,"")</f>
        <v/>
      </c>
      <c r="V45" s="1" t="str">
        <f aca="false">IF(NOT(N45=""),AE45+AN45,"")</f>
        <v/>
      </c>
      <c r="W45" s="1" t="str">
        <f aca="false">IF(NOT(N45=""),AF45+AO45,"")</f>
        <v/>
      </c>
      <c r="X45" s="1" t="str">
        <f aca="false">IF(NOT(N45=""),AG45+AP45,"")</f>
        <v/>
      </c>
      <c r="Y45" s="1" t="str">
        <f aca="false">IF(NOT(N45=""),AH45+AQ45,"")</f>
        <v/>
      </c>
      <c r="Z45" s="1" t="str">
        <f aca="false">IF(NOT(N45=""),X45-Y45,"")</f>
        <v/>
      </c>
      <c r="AB45" s="1" t="str">
        <f aca="false">IF(NOT(N45=""),(AD45*PtsHomeWin)+(AF45*PtsHomeDraw)+(AE45*PtsHomeLoss),"")</f>
        <v/>
      </c>
      <c r="AC45" s="1" t="str">
        <f aca="false">IF(NOT(N45=""),SUMPRODUCT((HomeTeam=N45)*GamePlayed),"")</f>
        <v/>
      </c>
      <c r="AD45" s="1" t="str">
        <f aca="false">IF(NOT(N45=""),SUMPRODUCT((HomeTeam=N45)*(HomeScore&gt;AwayScore)*GamePlayed),"")</f>
        <v/>
      </c>
      <c r="AE45" s="1" t="str">
        <f aca="false">IF(NOT(N45=""),SUMPRODUCT((HomeTeam=N45)*(HomeScore&lt;AwayScore)*GamePlayed),"")</f>
        <v/>
      </c>
      <c r="AF45" s="1" t="str">
        <f aca="false">IF(NOT(N45=""),SUMPRODUCT((HomeTeam=N45)*(HomeScore=AwayScore)*GamePlayed),"")</f>
        <v/>
      </c>
      <c r="AG45" s="1" t="str">
        <f aca="false">IF(NOT(N45=""),SUMPRODUCT((HomeTeam=N45)*HomeScore*GamePlayed),"")</f>
        <v/>
      </c>
      <c r="AH45" s="1" t="str">
        <f aca="false">IF(NOT(N45=""),SUMPRODUCT((HomeTeam=N45)*AwayScore*GamePlayed),"")</f>
        <v/>
      </c>
      <c r="AI45" s="1" t="str">
        <f aca="false">IF(NOT(N45=""),AG45-AH45,"")</f>
        <v/>
      </c>
      <c r="AK45" s="1" t="str">
        <f aca="false">IF(NOT(N45=""),(AM45*PtsAwayWin)+(AO45*PtsAwayDraw)+(AN45*PtsAwayLoss),"")</f>
        <v/>
      </c>
      <c r="AL45" s="1" t="str">
        <f aca="false">IF(NOT(N45=""),SUMPRODUCT((AwayTeam=N45)*GamePlayed),"")</f>
        <v/>
      </c>
      <c r="AM45" s="1" t="str">
        <f aca="false">IF(NOT(N45=""),SUMPRODUCT((AwayTeam=N45)*(AwayScore&gt;HomeScore)*GamePlayed),"")</f>
        <v/>
      </c>
      <c r="AN45" s="1" t="str">
        <f aca="false">IF(NOT(N45=""),SUMPRODUCT((AwayTeam=N45)*(AwayScore&lt;HomeScore)*GamePlayed),"")</f>
        <v/>
      </c>
      <c r="AO45" s="1" t="str">
        <f aca="false">IF(NOT(N45=""),SUMPRODUCT((AwayTeam=N45)*(AwayScore=HomeScore)*GamePlayed),"")</f>
        <v/>
      </c>
      <c r="AP45" s="1" t="str">
        <f aca="false">IF(NOT(N45=""),SUMPRODUCT((AwayTeam=N45)*AwayScore*GamePlayed),"")</f>
        <v/>
      </c>
      <c r="AQ45" s="1" t="str">
        <f aca="false">IF(NOT(N45=""),SUMPRODUCT((AwayTeam=N45)*HomeScore*GamePlayed),"")</f>
        <v/>
      </c>
      <c r="AR45" s="1" t="str">
        <f aca="false">IF(NOT(N45=""),AP45-AQ45,"")</f>
        <v/>
      </c>
      <c r="AT45" s="1" t="str">
        <f aca="false">IF(NOT(N45=""),IF(NOT('Teams - Setup'!F16=""),'Teams - Setup'!F16,0),"")</f>
        <v/>
      </c>
      <c r="AV45" s="1" t="str">
        <f aca="false">IF(NOT(N45=""),RANK(P45,P$35:P$58,0),"")</f>
        <v/>
      </c>
      <c r="AW45" s="1" t="str">
        <f aca="false">IF(NOT(N45=""),SUMPRODUCT((P$35:P$58=P45)*(U$35:U$58&gt;U45)),"")</f>
        <v/>
      </c>
      <c r="AX45" s="1" t="str">
        <f aca="false">IF(NOT(N45=""),SUMPRODUCT((P$35:P$58=P45)*(U$35:U$58=U45)*(Z$35:Z$58&gt;Z45)),"")</f>
        <v/>
      </c>
      <c r="AY45" s="1" t="str">
        <f aca="false">IF(NOT(N45=""),SUMPRODUCT((P$35:P$58=P45)*(U$35:U$58=U45)*(Z$35:Z$58=Z45)*(X$35:X$58&gt;X45)),"")</f>
        <v/>
      </c>
      <c r="AZ45" s="1" t="str">
        <f aca="false">IF(NOT(N45=""),SUMPRODUCT((P$35:P$58=P45)*(U$35:U$58=U45)*(Z$35:Z$58=Z45)*(X$35:X$58=X45)*(AT$35:AT$58&lt;AT45)),"")</f>
        <v/>
      </c>
      <c r="BA45" s="1" t="str">
        <f aca="false">IF(NOT(N45=""),SUMPRODUCT((P$35:P$58=P45)*(U$35:U$58=U45)*(Z$35:Z$58=Z45)*(X$35:X$58=X45)*(AT$35:AT$58=AT45)*(AR$35:AR$58&gt;AR45)),"")</f>
        <v/>
      </c>
      <c r="BB45" s="1" t="str">
        <f aca="false">IF(NOT(N45=""),SUMPRODUCT((P$35:P$58=P45)*(U$35:U$58=U45)*(Z$35:Z$58=Z45)*(X$35:X$58=X45)*(AT$35:AT$58=AT45)*(AR$35:AR$58=AR45)*(AP$35:AP$58&gt;AP45)),"")</f>
        <v/>
      </c>
      <c r="BC45" s="1" t="str">
        <f aca="false">IF(NOT(N45=""),SUMPRODUCT((P$35:P$58=P45)*(U$35:U$58=U45)*(Z$35:Z$58=Z45)*(X$35:X$58=X45)*(AT$35:AT$58=AT45)*(AR$35:AR$58=AR45)*(AP$35:AP$58=AP45)*(AI$35:AI$58&gt;AI45)),"")</f>
        <v/>
      </c>
      <c r="BD45" s="1" t="str">
        <f aca="false">IF(NOT(N45=""),SUMPRODUCT((P$35:P$58=P45)*(U$35:U$58=U45)*(Z$35:Z$58=Z45)*(X$35:X$58=X45)*(AT$35:AT$58=AT45)*(AR$35:AR$58=AR45)*(AP$35:AP$58=AP45)*(AI$35:AI$58=AI45)*(AG$35:AG$58&gt;AG45)),"")</f>
        <v/>
      </c>
      <c r="BE45" s="1" t="str">
        <f aca="false">IF(NOT(N45=""),SUMPRODUCT((P$35:P$58=P45)*(U$35:U$58=U45)*(X$35:X$58=X45)*(Z$35:Z$58=Z45)*(AT$35:AT$58=AT45)*(AP$35:AP$58=AP45)*(AR$35:AR$58=AR45)*(AI$35:AI$58=AI45)*(AG$35:AG$58=AG45)*(BF$35:BF$58&gt;BF45)),"")</f>
        <v/>
      </c>
      <c r="BF45" s="1" t="str">
        <f aca="false">IF(NOT(N45=""),IF(NOT('Teams - Setup'!G16=""),'Teams - Setup'!G16,0),"")</f>
        <v/>
      </c>
      <c r="BH45" s="49" t="str">
        <f aca="false">IF(NOT(N45=""),ROW(N45),"")</f>
        <v/>
      </c>
    </row>
    <row r="46" customFormat="false" ht="13.4" hidden="false" customHeight="false" outlineLevel="0" collapsed="false">
      <c r="B46" s="18" t="s">
        <v>85</v>
      </c>
      <c r="C46" s="19" t="s">
        <v>123</v>
      </c>
      <c r="D46" s="18" t="s">
        <v>87</v>
      </c>
      <c r="E46" s="41" t="s">
        <v>88</v>
      </c>
      <c r="F46" s="21" t="n">
        <v>0</v>
      </c>
      <c r="G46" s="21" t="n">
        <v>3</v>
      </c>
      <c r="H46" s="20" t="s">
        <v>79</v>
      </c>
      <c r="I46" s="25" t="s">
        <v>81</v>
      </c>
      <c r="K46" s="1" t="n">
        <f aca="false">IF(AND(NOT(E46=""),NOT(H46="")),IF(AND(NOT(F46=""),NOT(G46="")),1,0),0)</f>
        <v>1</v>
      </c>
      <c r="M46" s="47" t="str">
        <f aca="false">IF(NOT(N46=""),SUM(AV46:BE46),"")</f>
        <v/>
      </c>
      <c r="N46" s="0" t="str">
        <f aca="false">IF(NOT('Teams - Setup'!B17=""),'Teams - Setup'!B17,"")</f>
        <v/>
      </c>
      <c r="P46" s="1" t="str">
        <f aca="false">IF(NOT(N46=""),AB46+AK46,"")</f>
        <v/>
      </c>
      <c r="R46" s="1" t="str">
        <f aca="false">IF(NOT(N46=""),AC46+AL46,"")</f>
        <v/>
      </c>
      <c r="S46" s="1" t="str">
        <f aca="false">IF(NOT(N46=""),IF(R46&gt;0,P46/R46,0),"")</f>
        <v/>
      </c>
      <c r="U46" s="1" t="str">
        <f aca="false">IF(NOT(N46=""),AD46+AM46,"")</f>
        <v/>
      </c>
      <c r="V46" s="1" t="str">
        <f aca="false">IF(NOT(N46=""),AE46+AN46,"")</f>
        <v/>
      </c>
      <c r="W46" s="1" t="str">
        <f aca="false">IF(NOT(N46=""),AF46+AO46,"")</f>
        <v/>
      </c>
      <c r="X46" s="1" t="str">
        <f aca="false">IF(NOT(N46=""),AG46+AP46,"")</f>
        <v/>
      </c>
      <c r="Y46" s="1" t="str">
        <f aca="false">IF(NOT(N46=""),AH46+AQ46,"")</f>
        <v/>
      </c>
      <c r="Z46" s="1" t="str">
        <f aca="false">IF(NOT(N46=""),X46-Y46,"")</f>
        <v/>
      </c>
      <c r="AB46" s="1" t="str">
        <f aca="false">IF(NOT(N46=""),(AD46*PtsHomeWin)+(AF46*PtsHomeDraw)+(AE46*PtsHomeLoss),"")</f>
        <v/>
      </c>
      <c r="AC46" s="1" t="str">
        <f aca="false">IF(NOT(N46=""),SUMPRODUCT((HomeTeam=N46)*GamePlayed),"")</f>
        <v/>
      </c>
      <c r="AD46" s="1" t="str">
        <f aca="false">IF(NOT(N46=""),SUMPRODUCT((HomeTeam=N46)*(HomeScore&gt;AwayScore)*GamePlayed),"")</f>
        <v/>
      </c>
      <c r="AE46" s="1" t="str">
        <f aca="false">IF(NOT(N46=""),SUMPRODUCT((HomeTeam=N46)*(HomeScore&lt;AwayScore)*GamePlayed),"")</f>
        <v/>
      </c>
      <c r="AF46" s="1" t="str">
        <f aca="false">IF(NOT(N46=""),SUMPRODUCT((HomeTeam=N46)*(HomeScore=AwayScore)*GamePlayed),"")</f>
        <v/>
      </c>
      <c r="AG46" s="1" t="str">
        <f aca="false">IF(NOT(N46=""),SUMPRODUCT((HomeTeam=N46)*HomeScore*GamePlayed),"")</f>
        <v/>
      </c>
      <c r="AH46" s="1" t="str">
        <f aca="false">IF(NOT(N46=""),SUMPRODUCT((HomeTeam=N46)*AwayScore*GamePlayed),"")</f>
        <v/>
      </c>
      <c r="AI46" s="1" t="str">
        <f aca="false">IF(NOT(N46=""),AG46-AH46,"")</f>
        <v/>
      </c>
      <c r="AK46" s="1" t="str">
        <f aca="false">IF(NOT(N46=""),(AM46*PtsAwayWin)+(AO46*PtsAwayDraw)+(AN46*PtsAwayLoss),"")</f>
        <v/>
      </c>
      <c r="AL46" s="1" t="str">
        <f aca="false">IF(NOT(N46=""),SUMPRODUCT((AwayTeam=N46)*GamePlayed),"")</f>
        <v/>
      </c>
      <c r="AM46" s="1" t="str">
        <f aca="false">IF(NOT(N46=""),SUMPRODUCT((AwayTeam=N46)*(AwayScore&gt;HomeScore)*GamePlayed),"")</f>
        <v/>
      </c>
      <c r="AN46" s="1" t="str">
        <f aca="false">IF(NOT(N46=""),SUMPRODUCT((AwayTeam=N46)*(AwayScore&lt;HomeScore)*GamePlayed),"")</f>
        <v/>
      </c>
      <c r="AO46" s="1" t="str">
        <f aca="false">IF(NOT(N46=""),SUMPRODUCT((AwayTeam=N46)*(AwayScore=HomeScore)*GamePlayed),"")</f>
        <v/>
      </c>
      <c r="AP46" s="1" t="str">
        <f aca="false">IF(NOT(N46=""),SUMPRODUCT((AwayTeam=N46)*AwayScore*GamePlayed),"")</f>
        <v/>
      </c>
      <c r="AQ46" s="1" t="str">
        <f aca="false">IF(NOT(N46=""),SUMPRODUCT((AwayTeam=N46)*HomeScore*GamePlayed),"")</f>
        <v/>
      </c>
      <c r="AR46" s="1" t="str">
        <f aca="false">IF(NOT(N46=""),AP46-AQ46,"")</f>
        <v/>
      </c>
      <c r="AT46" s="1" t="str">
        <f aca="false">IF(NOT(N46=""),IF(NOT('Teams - Setup'!F17=""),'Teams - Setup'!F17,0),"")</f>
        <v/>
      </c>
      <c r="AV46" s="1" t="str">
        <f aca="false">IF(NOT(N46=""),RANK(P46,P$35:P$58,0),"")</f>
        <v/>
      </c>
      <c r="AW46" s="1" t="str">
        <f aca="false">IF(NOT(N46=""),SUMPRODUCT((P$35:P$58=P46)*(U$35:U$58&gt;U46)),"")</f>
        <v/>
      </c>
      <c r="AX46" s="1" t="str">
        <f aca="false">IF(NOT(N46=""),SUMPRODUCT((P$35:P$58=P46)*(U$35:U$58=U46)*(Z$35:Z$58&gt;Z46)),"")</f>
        <v/>
      </c>
      <c r="AY46" s="1" t="str">
        <f aca="false">IF(NOT(N46=""),SUMPRODUCT((P$35:P$58=P46)*(U$35:U$58=U46)*(Z$35:Z$58=Z46)*(X$35:X$58&gt;X46)),"")</f>
        <v/>
      </c>
      <c r="AZ46" s="1" t="str">
        <f aca="false">IF(NOT(N46=""),SUMPRODUCT((P$35:P$58=P46)*(U$35:U$58=U46)*(Z$35:Z$58=Z46)*(X$35:X$58=X46)*(AT$35:AT$58&lt;AT46)),"")</f>
        <v/>
      </c>
      <c r="BA46" s="1" t="str">
        <f aca="false">IF(NOT(N46=""),SUMPRODUCT((P$35:P$58=P46)*(U$35:U$58=U46)*(Z$35:Z$58=Z46)*(X$35:X$58=X46)*(AT$35:AT$58=AT46)*(AR$35:AR$58&gt;AR46)),"")</f>
        <v/>
      </c>
      <c r="BB46" s="1" t="str">
        <f aca="false">IF(NOT(N46=""),SUMPRODUCT((P$35:P$58=P46)*(U$35:U$58=U46)*(Z$35:Z$58=Z46)*(X$35:X$58=X46)*(AT$35:AT$58=AT46)*(AR$35:AR$58=AR46)*(AP$35:AP$58&gt;AP46)),"")</f>
        <v/>
      </c>
      <c r="BC46" s="1" t="str">
        <f aca="false">IF(NOT(N46=""),SUMPRODUCT((P$35:P$58=P46)*(U$35:U$58=U46)*(Z$35:Z$58=Z46)*(X$35:X$58=X46)*(AT$35:AT$58=AT46)*(AR$35:AR$58=AR46)*(AP$35:AP$58=AP46)*(AI$35:AI$58&gt;AI46)),"")</f>
        <v/>
      </c>
      <c r="BD46" s="1" t="str">
        <f aca="false">IF(NOT(N46=""),SUMPRODUCT((P$35:P$58=P46)*(U$35:U$58=U46)*(Z$35:Z$58=Z46)*(X$35:X$58=X46)*(AT$35:AT$58=AT46)*(AR$35:AR$58=AR46)*(AP$35:AP$58=AP46)*(AI$35:AI$58=AI46)*(AG$35:AG$58&gt;AG46)),"")</f>
        <v/>
      </c>
      <c r="BE46" s="1" t="str">
        <f aca="false">IF(NOT(N46=""),SUMPRODUCT((P$35:P$58=P46)*(U$35:U$58=U46)*(X$35:X$58=X46)*(Z$35:Z$58=Z46)*(AT$35:AT$58=AT46)*(AP$35:AP$58=AP46)*(AR$35:AR$58=AR46)*(AI$35:AI$58=AI46)*(AG$35:AG$58=AG46)*(BF$35:BF$58&gt;BF46)),"")</f>
        <v/>
      </c>
      <c r="BF46" s="1" t="str">
        <f aca="false">IF(NOT(N46=""),IF(NOT('Teams - Setup'!G17=""),'Teams - Setup'!G17,0),"")</f>
        <v/>
      </c>
      <c r="BH46" s="49" t="str">
        <f aca="false">IF(NOT(N46=""),ROW(N46),"")</f>
        <v/>
      </c>
    </row>
    <row r="47" customFormat="false" ht="13.4" hidden="false" customHeight="false" outlineLevel="0" collapsed="false">
      <c r="B47" s="18" t="s">
        <v>42</v>
      </c>
      <c r="C47" s="19" t="s">
        <v>124</v>
      </c>
      <c r="D47" s="18" t="s">
        <v>91</v>
      </c>
      <c r="E47" s="41" t="s">
        <v>96</v>
      </c>
      <c r="F47" s="21" t="n">
        <v>0</v>
      </c>
      <c r="G47" s="21" t="n">
        <v>1</v>
      </c>
      <c r="H47" s="20" t="s">
        <v>93</v>
      </c>
      <c r="I47" s="25" t="s">
        <v>108</v>
      </c>
      <c r="K47" s="1" t="n">
        <f aca="false">IF(AND(NOT(E47=""),NOT(H47="")),IF(AND(NOT(F47=""),NOT(G47="")),1,0),0)</f>
        <v>1</v>
      </c>
      <c r="M47" s="47" t="n">
        <f aca="false">IF(NOT(N47=""),SUM(AV47:BE47),"")</f>
        <v>19</v>
      </c>
      <c r="N47" s="0" t="str">
        <f aca="false">IF(NOT('Teams - Setup'!B21=""),'Teams - Setup'!B21,"")</f>
        <v>Chivas USA</v>
      </c>
      <c r="P47" s="1" t="n">
        <f aca="false">IF(NOT(N47=""),AB47+AK47,"")</f>
        <v>10</v>
      </c>
      <c r="R47" s="1" t="n">
        <f aca="false">IF(NOT(N47=""),AC47+AL47,"")</f>
        <v>13</v>
      </c>
      <c r="S47" s="1" t="n">
        <f aca="false">IF(NOT(N47=""),IF(R47&gt;0,P47/R47,0),"")</f>
        <v>0.769230769230769</v>
      </c>
      <c r="U47" s="1" t="n">
        <f aca="false">IF(NOT(N47=""),AD47+AM47,"")</f>
        <v>2</v>
      </c>
      <c r="V47" s="1" t="n">
        <f aca="false">IF(NOT(N47=""),AE47+AN47,"")</f>
        <v>7</v>
      </c>
      <c r="W47" s="1" t="n">
        <f aca="false">IF(NOT(N47=""),AF47+AO47,"")</f>
        <v>4</v>
      </c>
      <c r="X47" s="1" t="n">
        <f aca="false">IF(NOT(N47=""),AG47+AP47,"")</f>
        <v>13</v>
      </c>
      <c r="Y47" s="1" t="n">
        <f aca="false">IF(NOT(N47=""),AH47+AQ47,"")</f>
        <v>25</v>
      </c>
      <c r="Z47" s="1" t="n">
        <f aca="false">IF(NOT(N47=""),X47-Y47,"")</f>
        <v>-12</v>
      </c>
      <c r="AB47" s="1" t="n">
        <f aca="false">IF(NOT(N47=""),(AD47*PtsHomeWin)+(AF47*PtsHomeDraw)+(AE47*PtsHomeLoss),"")</f>
        <v>4</v>
      </c>
      <c r="AC47" s="1" t="n">
        <f aca="false">IF(NOT(N47=""),SUMPRODUCT((HomeTeam=N47)*GamePlayed),"")</f>
        <v>7</v>
      </c>
      <c r="AD47" s="1" t="n">
        <f aca="false">IF(NOT(N47=""),SUMPRODUCT((HomeTeam=N47)*(HomeScore&gt;AwayScore)*GamePlayed),"")</f>
        <v>1</v>
      </c>
      <c r="AE47" s="1" t="n">
        <f aca="false">IF(NOT(N47=""),SUMPRODUCT((HomeTeam=N47)*(HomeScore&lt;AwayScore)*GamePlayed),"")</f>
        <v>5</v>
      </c>
      <c r="AF47" s="1" t="n">
        <f aca="false">IF(NOT(N47=""),SUMPRODUCT((HomeTeam=N47)*(HomeScore=AwayScore)*GamePlayed),"")</f>
        <v>1</v>
      </c>
      <c r="AG47" s="1" t="n">
        <f aca="false">IF(NOT(N47=""),SUMPRODUCT((HomeTeam=N47)*HomeScore*GamePlayed),"")</f>
        <v>6</v>
      </c>
      <c r="AH47" s="1" t="n">
        <f aca="false">IF(NOT(N47=""),SUMPRODUCT((HomeTeam=N47)*AwayScore*GamePlayed),"")</f>
        <v>17</v>
      </c>
      <c r="AI47" s="1" t="n">
        <f aca="false">IF(NOT(N47=""),AG47-AH47,"")</f>
        <v>-11</v>
      </c>
      <c r="AK47" s="1" t="n">
        <f aca="false">IF(NOT(N47=""),(AM47*PtsAwayWin)+(AO47*PtsAwayDraw)+(AN47*PtsAwayLoss),"")</f>
        <v>6</v>
      </c>
      <c r="AL47" s="1" t="n">
        <f aca="false">IF(NOT(N47=""),SUMPRODUCT((AwayTeam=N47)*GamePlayed),"")</f>
        <v>6</v>
      </c>
      <c r="AM47" s="1" t="n">
        <f aca="false">IF(NOT(N47=""),SUMPRODUCT((AwayTeam=N47)*(AwayScore&gt;HomeScore)*GamePlayed),"")</f>
        <v>1</v>
      </c>
      <c r="AN47" s="1" t="n">
        <f aca="false">IF(NOT(N47=""),SUMPRODUCT((AwayTeam=N47)*(AwayScore&lt;HomeScore)*GamePlayed),"")</f>
        <v>2</v>
      </c>
      <c r="AO47" s="1" t="n">
        <f aca="false">IF(NOT(N47=""),SUMPRODUCT((AwayTeam=N47)*(AwayScore=HomeScore)*GamePlayed),"")</f>
        <v>3</v>
      </c>
      <c r="AP47" s="1" t="n">
        <f aca="false">IF(NOT(N47=""),SUMPRODUCT((AwayTeam=N47)*AwayScore*GamePlayed),"")</f>
        <v>7</v>
      </c>
      <c r="AQ47" s="1" t="n">
        <f aca="false">IF(NOT(N47=""),SUMPRODUCT((AwayTeam=N47)*HomeScore*GamePlayed),"")</f>
        <v>8</v>
      </c>
      <c r="AR47" s="1" t="n">
        <f aca="false">IF(NOT(N47=""),AP47-AQ47,"")</f>
        <v>-1</v>
      </c>
      <c r="AT47" s="1" t="n">
        <f aca="false">IF(NOT(N47=""),IF(NOT('Teams - Setup'!F21=""),'Teams - Setup'!F21,0),"")</f>
        <v>0</v>
      </c>
      <c r="AV47" s="1" t="n">
        <f aca="false">IF(NOT(N47=""),RANK(P47,P$35:P$58,0),"")</f>
        <v>18</v>
      </c>
      <c r="AW47" s="1" t="n">
        <f aca="false">IF(NOT(N47=""),SUMPRODUCT((P$35:P$58=P47)*(U$35:U$58&gt;U47)),"")</f>
        <v>0</v>
      </c>
      <c r="AX47" s="1" t="n">
        <f aca="false">IF(NOT(N47=""),SUMPRODUCT((P$35:P$58=P47)*(U$35:U$58=U47)*(Z$35:Z$58&gt;Z47)),"")</f>
        <v>1</v>
      </c>
      <c r="AY47" s="1" t="n">
        <f aca="false">IF(NOT(N47=""),SUMPRODUCT((P$35:P$58=P47)*(U$35:U$58=U47)*(Z$35:Z$58=Z47)*(X$35:X$58&gt;X47)),"")</f>
        <v>0</v>
      </c>
      <c r="AZ47" s="1" t="n">
        <f aca="false">IF(NOT(N47=""),SUMPRODUCT((P$35:P$58=P47)*(U$35:U$58=U47)*(Z$35:Z$58=Z47)*(X$35:X$58=X47)*(AT$35:AT$58&lt;AT47)),"")</f>
        <v>0</v>
      </c>
      <c r="BA47" s="1" t="n">
        <f aca="false">IF(NOT(N47=""),SUMPRODUCT((P$35:P$58=P47)*(U$35:U$58=U47)*(Z$35:Z$58=Z47)*(X$35:X$58=X47)*(AT$35:AT$58=AT47)*(AR$35:AR$58&gt;AR47)),"")</f>
        <v>0</v>
      </c>
      <c r="BB47" s="1" t="n">
        <f aca="false">IF(NOT(N47=""),SUMPRODUCT((P$35:P$58=P47)*(U$35:U$58=U47)*(Z$35:Z$58=Z47)*(X$35:X$58=X47)*(AT$35:AT$58=AT47)*(AR$35:AR$58=AR47)*(AP$35:AP$58&gt;AP47)),"")</f>
        <v>0</v>
      </c>
      <c r="BC47" s="1" t="n">
        <f aca="false">IF(NOT(N47=""),SUMPRODUCT((P$35:P$58=P47)*(U$35:U$58=U47)*(Z$35:Z$58=Z47)*(X$35:X$58=X47)*(AT$35:AT$58=AT47)*(AR$35:AR$58=AR47)*(AP$35:AP$58=AP47)*(AI$35:AI$58&gt;AI47)),"")</f>
        <v>0</v>
      </c>
      <c r="BD47" s="1" t="n">
        <f aca="false">IF(NOT(N47=""),SUMPRODUCT((P$35:P$58=P47)*(U$35:U$58=U47)*(Z$35:Z$58=Z47)*(X$35:X$58=X47)*(AT$35:AT$58=AT47)*(AR$35:AR$58=AR47)*(AP$35:AP$58=AP47)*(AI$35:AI$58=AI47)*(AG$35:AG$58&gt;AG47)),"")</f>
        <v>0</v>
      </c>
      <c r="BE47" s="1" t="n">
        <f aca="false">IF(NOT(N47=""),SUMPRODUCT((P$35:P$58=P47)*(U$35:U$58=U47)*(X$35:X$58=X47)*(Z$35:Z$58=Z47)*(AT$35:AT$58=AT47)*(AP$35:AP$58=AP47)*(AR$35:AR$58=AR47)*(AI$35:AI$58=AI47)*(AG$35:AG$58=AG47)*(BF$35:BF$58&gt;BF47)),"")</f>
        <v>0</v>
      </c>
      <c r="BF47" s="1" t="n">
        <f aca="false">IF(NOT(N47=""),IF(NOT('Teams - Setup'!G21=""),'Teams - Setup'!G21,0),"")</f>
        <v>0</v>
      </c>
      <c r="BH47" s="49" t="n">
        <f aca="false">IF(NOT(N47=""),ROW(N47),"")</f>
        <v>47</v>
      </c>
    </row>
    <row r="48" customFormat="false" ht="13.4" hidden="false" customHeight="false" outlineLevel="0" collapsed="false">
      <c r="B48" s="18" t="s">
        <v>42</v>
      </c>
      <c r="C48" s="19" t="s">
        <v>124</v>
      </c>
      <c r="D48" s="18" t="s">
        <v>91</v>
      </c>
      <c r="E48" s="41" t="s">
        <v>73</v>
      </c>
      <c r="F48" s="21" t="n">
        <v>1</v>
      </c>
      <c r="G48" s="21" t="n">
        <v>1</v>
      </c>
      <c r="H48" s="20" t="s">
        <v>89</v>
      </c>
      <c r="I48" s="25" t="s">
        <v>114</v>
      </c>
      <c r="K48" s="1" t="n">
        <f aca="false">IF(AND(NOT(E48=""),NOT(H48="")),IF(AND(NOT(F48=""),NOT(G48="")),1,0),0)</f>
        <v>1</v>
      </c>
      <c r="M48" s="47" t="n">
        <f aca="false">IF(NOT(N48=""),SUM(AV48:BE48),"")</f>
        <v>4</v>
      </c>
      <c r="N48" s="0" t="str">
        <f aca="false">IF(NOT('Teams - Setup'!B22=""),'Teams - Setup'!B22,"")</f>
        <v>Colorado</v>
      </c>
      <c r="P48" s="1" t="n">
        <f aca="false">IF(NOT(N48=""),AB48+AK48,"")</f>
        <v>22</v>
      </c>
      <c r="R48" s="1" t="n">
        <f aca="false">IF(NOT(N48=""),AC48+AL48,"")</f>
        <v>14</v>
      </c>
      <c r="S48" s="1" t="n">
        <f aca="false">IF(NOT(N48=""),IF(R48&gt;0,P48/R48,0),"")</f>
        <v>1.57142857142857</v>
      </c>
      <c r="U48" s="1" t="n">
        <f aca="false">IF(NOT(N48=""),AD48+AM48,"")</f>
        <v>6</v>
      </c>
      <c r="V48" s="1" t="n">
        <f aca="false">IF(NOT(N48=""),AE48+AN48,"")</f>
        <v>4</v>
      </c>
      <c r="W48" s="1" t="n">
        <f aca="false">IF(NOT(N48=""),AF48+AO48,"")</f>
        <v>4</v>
      </c>
      <c r="X48" s="1" t="n">
        <f aca="false">IF(NOT(N48=""),AG48+AP48,"")</f>
        <v>19</v>
      </c>
      <c r="Y48" s="1" t="n">
        <f aca="false">IF(NOT(N48=""),AH48+AQ48,"")</f>
        <v>15</v>
      </c>
      <c r="Z48" s="1" t="n">
        <f aca="false">IF(NOT(N48=""),X48-Y48,"")</f>
        <v>4</v>
      </c>
      <c r="AB48" s="1" t="n">
        <f aca="false">IF(NOT(N48=""),(AD48*PtsHomeWin)+(AF48*PtsHomeDraw)+(AE48*PtsHomeLoss),"")</f>
        <v>14</v>
      </c>
      <c r="AC48" s="1" t="n">
        <f aca="false">IF(NOT(N48=""),SUMPRODUCT((HomeTeam=N48)*GamePlayed),"")</f>
        <v>8</v>
      </c>
      <c r="AD48" s="1" t="n">
        <f aca="false">IF(NOT(N48=""),SUMPRODUCT((HomeTeam=N48)*(HomeScore&gt;AwayScore)*GamePlayed),"")</f>
        <v>4</v>
      </c>
      <c r="AE48" s="1" t="n">
        <f aca="false">IF(NOT(N48=""),SUMPRODUCT((HomeTeam=N48)*(HomeScore&lt;AwayScore)*GamePlayed),"")</f>
        <v>2</v>
      </c>
      <c r="AF48" s="1" t="n">
        <f aca="false">IF(NOT(N48=""),SUMPRODUCT((HomeTeam=N48)*(HomeScore=AwayScore)*GamePlayed),"")</f>
        <v>2</v>
      </c>
      <c r="AG48" s="1" t="n">
        <f aca="false">IF(NOT(N48=""),SUMPRODUCT((HomeTeam=N48)*HomeScore*GamePlayed),"")</f>
        <v>13</v>
      </c>
      <c r="AH48" s="1" t="n">
        <f aca="false">IF(NOT(N48=""),SUMPRODUCT((HomeTeam=N48)*AwayScore*GamePlayed),"")</f>
        <v>7</v>
      </c>
      <c r="AI48" s="1" t="n">
        <f aca="false">IF(NOT(N48=""),AG48-AH48,"")</f>
        <v>6</v>
      </c>
      <c r="AK48" s="1" t="n">
        <f aca="false">IF(NOT(N48=""),(AM48*PtsAwayWin)+(AO48*PtsAwayDraw)+(AN48*PtsAwayLoss),"")</f>
        <v>8</v>
      </c>
      <c r="AL48" s="1" t="n">
        <f aca="false">IF(NOT(N48=""),SUMPRODUCT((AwayTeam=N48)*GamePlayed),"")</f>
        <v>6</v>
      </c>
      <c r="AM48" s="1" t="n">
        <f aca="false">IF(NOT(N48=""),SUMPRODUCT((AwayTeam=N48)*(AwayScore&gt;HomeScore)*GamePlayed),"")</f>
        <v>2</v>
      </c>
      <c r="AN48" s="1" t="n">
        <f aca="false">IF(NOT(N48=""),SUMPRODUCT((AwayTeam=N48)*(AwayScore&lt;HomeScore)*GamePlayed),"")</f>
        <v>2</v>
      </c>
      <c r="AO48" s="1" t="n">
        <f aca="false">IF(NOT(N48=""),SUMPRODUCT((AwayTeam=N48)*(AwayScore=HomeScore)*GamePlayed),"")</f>
        <v>2</v>
      </c>
      <c r="AP48" s="1" t="n">
        <f aca="false">IF(NOT(N48=""),SUMPRODUCT((AwayTeam=N48)*AwayScore*GamePlayed),"")</f>
        <v>6</v>
      </c>
      <c r="AQ48" s="1" t="n">
        <f aca="false">IF(NOT(N48=""),SUMPRODUCT((AwayTeam=N48)*HomeScore*GamePlayed),"")</f>
        <v>8</v>
      </c>
      <c r="AR48" s="1" t="n">
        <f aca="false">IF(NOT(N48=""),AP48-AQ48,"")</f>
        <v>-2</v>
      </c>
      <c r="AT48" s="1" t="n">
        <f aca="false">IF(NOT(N48=""),IF(NOT('Teams - Setup'!F22=""),'Teams - Setup'!F22,0),"")</f>
        <v>0</v>
      </c>
      <c r="AV48" s="1" t="n">
        <f aca="false">IF(NOT(N48=""),RANK(P48,P$35:P$58,0),"")</f>
        <v>4</v>
      </c>
      <c r="AW48" s="1" t="n">
        <f aca="false">IF(NOT(N48=""),SUMPRODUCT((P$35:P$58=P48)*(U$35:U$58&gt;U48)),"")</f>
        <v>0</v>
      </c>
      <c r="AX48" s="1" t="n">
        <f aca="false">IF(NOT(N48=""),SUMPRODUCT((P$35:P$58=P48)*(U$35:U$58=U48)*(Z$35:Z$58&gt;Z48)),"")</f>
        <v>0</v>
      </c>
      <c r="AY48" s="1" t="n">
        <f aca="false">IF(NOT(N48=""),SUMPRODUCT((P$35:P$58=P48)*(U$35:U$58=U48)*(Z$35:Z$58=Z48)*(X$35:X$58&gt;X48)),"")</f>
        <v>0</v>
      </c>
      <c r="AZ48" s="1" t="n">
        <f aca="false">IF(NOT(N48=""),SUMPRODUCT((P$35:P$58=P48)*(U$35:U$58=U48)*(Z$35:Z$58=Z48)*(X$35:X$58=X48)*(AT$35:AT$58&lt;AT48)),"")</f>
        <v>0</v>
      </c>
      <c r="BA48" s="1" t="n">
        <f aca="false">IF(NOT(N48=""),SUMPRODUCT((P$35:P$58=P48)*(U$35:U$58=U48)*(Z$35:Z$58=Z48)*(X$35:X$58=X48)*(AT$35:AT$58=AT48)*(AR$35:AR$58&gt;AR48)),"")</f>
        <v>0</v>
      </c>
      <c r="BB48" s="1" t="n">
        <f aca="false">IF(NOT(N48=""),SUMPRODUCT((P$35:P$58=P48)*(U$35:U$58=U48)*(Z$35:Z$58=Z48)*(X$35:X$58=X48)*(AT$35:AT$58=AT48)*(AR$35:AR$58=AR48)*(AP$35:AP$58&gt;AP48)),"")</f>
        <v>0</v>
      </c>
      <c r="BC48" s="1" t="n">
        <f aca="false">IF(NOT(N48=""),SUMPRODUCT((P$35:P$58=P48)*(U$35:U$58=U48)*(Z$35:Z$58=Z48)*(X$35:X$58=X48)*(AT$35:AT$58=AT48)*(AR$35:AR$58=AR48)*(AP$35:AP$58=AP48)*(AI$35:AI$58&gt;AI48)),"")</f>
        <v>0</v>
      </c>
      <c r="BD48" s="1" t="n">
        <f aca="false">IF(NOT(N48=""),SUMPRODUCT((P$35:P$58=P48)*(U$35:U$58=U48)*(Z$35:Z$58=Z48)*(X$35:X$58=X48)*(AT$35:AT$58=AT48)*(AR$35:AR$58=AR48)*(AP$35:AP$58=AP48)*(AI$35:AI$58=AI48)*(AG$35:AG$58&gt;AG48)),"")</f>
        <v>0</v>
      </c>
      <c r="BE48" s="1" t="n">
        <f aca="false">IF(NOT(N48=""),SUMPRODUCT((P$35:P$58=P48)*(U$35:U$58=U48)*(X$35:X$58=X48)*(Z$35:Z$58=Z48)*(AT$35:AT$58=AT48)*(AP$35:AP$58=AP48)*(AR$35:AR$58=AR48)*(AI$35:AI$58=AI48)*(AG$35:AG$58=AG48)*(BF$35:BF$58&gt;BF48)),"")</f>
        <v>0</v>
      </c>
      <c r="BF48" s="1" t="n">
        <f aca="false">IF(NOT(N48=""),IF(NOT('Teams - Setup'!G22=""),'Teams - Setup'!G22,0),"")</f>
        <v>0</v>
      </c>
      <c r="BH48" s="49" t="n">
        <f aca="false">IF(NOT(N48=""),ROW(N48),"")</f>
        <v>48</v>
      </c>
    </row>
    <row r="49" customFormat="false" ht="13.4" hidden="false" customHeight="false" outlineLevel="0" collapsed="false">
      <c r="B49" s="18" t="s">
        <v>42</v>
      </c>
      <c r="C49" s="19" t="s">
        <v>124</v>
      </c>
      <c r="D49" s="18" t="s">
        <v>91</v>
      </c>
      <c r="E49" s="41" t="s">
        <v>83</v>
      </c>
      <c r="F49" s="21" t="n">
        <v>2</v>
      </c>
      <c r="G49" s="21" t="n">
        <v>2</v>
      </c>
      <c r="H49" s="20" t="s">
        <v>80</v>
      </c>
      <c r="I49" s="25" t="s">
        <v>92</v>
      </c>
      <c r="K49" s="1" t="n">
        <f aca="false">IF(AND(NOT(E49=""),NOT(H49="")),IF(AND(NOT(F49=""),NOT(G49="")),1,0),0)</f>
        <v>1</v>
      </c>
      <c r="M49" s="47" t="n">
        <f aca="false">IF(NOT(N49=""),SUM(AV49:BE49),"")</f>
        <v>8</v>
      </c>
      <c r="N49" s="0" t="str">
        <f aca="false">IF(NOT('Teams - Setup'!B23=""),'Teams - Setup'!B23,"")</f>
        <v>FC Dallas</v>
      </c>
      <c r="P49" s="1" t="n">
        <f aca="false">IF(NOT(N49=""),AB49+AK49,"")</f>
        <v>18</v>
      </c>
      <c r="R49" s="1" t="n">
        <f aca="false">IF(NOT(N49=""),AC49+AL49,"")</f>
        <v>15</v>
      </c>
      <c r="S49" s="1" t="n">
        <f aca="false">IF(NOT(N49=""),IF(R49&gt;0,P49/R49,0),"")</f>
        <v>1.2</v>
      </c>
      <c r="U49" s="1" t="n">
        <f aca="false">IF(NOT(N49=""),AD49+AM49,"")</f>
        <v>5</v>
      </c>
      <c r="V49" s="1" t="n">
        <f aca="false">IF(NOT(N49=""),AE49+AN49,"")</f>
        <v>7</v>
      </c>
      <c r="W49" s="1" t="n">
        <f aca="false">IF(NOT(N49=""),AF49+AO49,"")</f>
        <v>3</v>
      </c>
      <c r="X49" s="1" t="n">
        <f aca="false">IF(NOT(N49=""),AG49+AP49,"")</f>
        <v>23</v>
      </c>
      <c r="Y49" s="1" t="n">
        <f aca="false">IF(NOT(N49=""),AH49+AQ49,"")</f>
        <v>24</v>
      </c>
      <c r="Z49" s="1" t="n">
        <f aca="false">IF(NOT(N49=""),X49-Y49,"")</f>
        <v>-1</v>
      </c>
      <c r="AB49" s="1" t="n">
        <f aca="false">IF(NOT(N49=""),(AD49*PtsHomeWin)+(AF49*PtsHomeDraw)+(AE49*PtsHomeLoss),"")</f>
        <v>13</v>
      </c>
      <c r="AC49" s="1" t="n">
        <f aca="false">IF(NOT(N49=""),SUMPRODUCT((HomeTeam=N49)*GamePlayed),"")</f>
        <v>8</v>
      </c>
      <c r="AD49" s="1" t="n">
        <f aca="false">IF(NOT(N49=""),SUMPRODUCT((HomeTeam=N49)*(HomeScore&gt;AwayScore)*GamePlayed),"")</f>
        <v>4</v>
      </c>
      <c r="AE49" s="1" t="n">
        <f aca="false">IF(NOT(N49=""),SUMPRODUCT((HomeTeam=N49)*(HomeScore&lt;AwayScore)*GamePlayed),"")</f>
        <v>3</v>
      </c>
      <c r="AF49" s="1" t="n">
        <f aca="false">IF(NOT(N49=""),SUMPRODUCT((HomeTeam=N49)*(HomeScore=AwayScore)*GamePlayed),"")</f>
        <v>1</v>
      </c>
      <c r="AG49" s="1" t="n">
        <f aca="false">IF(NOT(N49=""),SUMPRODUCT((HomeTeam=N49)*HomeScore*GamePlayed),"")</f>
        <v>14</v>
      </c>
      <c r="AH49" s="1" t="n">
        <f aca="false">IF(NOT(N49=""),SUMPRODUCT((HomeTeam=N49)*AwayScore*GamePlayed),"")</f>
        <v>12</v>
      </c>
      <c r="AI49" s="1" t="n">
        <f aca="false">IF(NOT(N49=""),AG49-AH49,"")</f>
        <v>2</v>
      </c>
      <c r="AK49" s="1" t="n">
        <f aca="false">IF(NOT(N49=""),(AM49*PtsAwayWin)+(AO49*PtsAwayDraw)+(AN49*PtsAwayLoss),"")</f>
        <v>5</v>
      </c>
      <c r="AL49" s="1" t="n">
        <f aca="false">IF(NOT(N49=""),SUMPRODUCT((AwayTeam=N49)*GamePlayed),"")</f>
        <v>7</v>
      </c>
      <c r="AM49" s="1" t="n">
        <f aca="false">IF(NOT(N49=""),SUMPRODUCT((AwayTeam=N49)*(AwayScore&gt;HomeScore)*GamePlayed),"")</f>
        <v>1</v>
      </c>
      <c r="AN49" s="1" t="n">
        <f aca="false">IF(NOT(N49=""),SUMPRODUCT((AwayTeam=N49)*(AwayScore&lt;HomeScore)*GamePlayed),"")</f>
        <v>4</v>
      </c>
      <c r="AO49" s="1" t="n">
        <f aca="false">IF(NOT(N49=""),SUMPRODUCT((AwayTeam=N49)*(AwayScore=HomeScore)*GamePlayed),"")</f>
        <v>2</v>
      </c>
      <c r="AP49" s="1" t="n">
        <f aca="false">IF(NOT(N49=""),SUMPRODUCT((AwayTeam=N49)*AwayScore*GamePlayed),"")</f>
        <v>9</v>
      </c>
      <c r="AQ49" s="1" t="n">
        <f aca="false">IF(NOT(N49=""),SUMPRODUCT((AwayTeam=N49)*HomeScore*GamePlayed),"")</f>
        <v>12</v>
      </c>
      <c r="AR49" s="1" t="n">
        <f aca="false">IF(NOT(N49=""),AP49-AQ49,"")</f>
        <v>-3</v>
      </c>
      <c r="AT49" s="1" t="n">
        <f aca="false">IF(NOT(N49=""),IF(NOT('Teams - Setup'!F23=""),'Teams - Setup'!F23,0),"")</f>
        <v>0</v>
      </c>
      <c r="AV49" s="1" t="n">
        <f aca="false">IF(NOT(N49=""),RANK(P49,P$35:P$58,0),"")</f>
        <v>8</v>
      </c>
      <c r="AW49" s="1" t="n">
        <f aca="false">IF(NOT(N49=""),SUMPRODUCT((P$35:P$58=P49)*(U$35:U$58&gt;U49)),"")</f>
        <v>0</v>
      </c>
      <c r="AX49" s="1" t="n">
        <f aca="false">IF(NOT(N49=""),SUMPRODUCT((P$35:P$58=P49)*(U$35:U$58=U49)*(Z$35:Z$58&gt;Z49)),"")</f>
        <v>0</v>
      </c>
      <c r="AY49" s="1" t="n">
        <f aca="false">IF(NOT(N49=""),SUMPRODUCT((P$35:P$58=P49)*(U$35:U$58=U49)*(Z$35:Z$58=Z49)*(X$35:X$58&gt;X49)),"")</f>
        <v>0</v>
      </c>
      <c r="AZ49" s="1" t="n">
        <f aca="false">IF(NOT(N49=""),SUMPRODUCT((P$35:P$58=P49)*(U$35:U$58=U49)*(Z$35:Z$58=Z49)*(X$35:X$58=X49)*(AT$35:AT$58&lt;AT49)),"")</f>
        <v>0</v>
      </c>
      <c r="BA49" s="1" t="n">
        <f aca="false">IF(NOT(N49=""),SUMPRODUCT((P$35:P$58=P49)*(U$35:U$58=U49)*(Z$35:Z$58=Z49)*(X$35:X$58=X49)*(AT$35:AT$58=AT49)*(AR$35:AR$58&gt;AR49)),"")</f>
        <v>0</v>
      </c>
      <c r="BB49" s="1" t="n">
        <f aca="false">IF(NOT(N49=""),SUMPRODUCT((P$35:P$58=P49)*(U$35:U$58=U49)*(Z$35:Z$58=Z49)*(X$35:X$58=X49)*(AT$35:AT$58=AT49)*(AR$35:AR$58=AR49)*(AP$35:AP$58&gt;AP49)),"")</f>
        <v>0</v>
      </c>
      <c r="BC49" s="1" t="n">
        <f aca="false">IF(NOT(N49=""),SUMPRODUCT((P$35:P$58=P49)*(U$35:U$58=U49)*(Z$35:Z$58=Z49)*(X$35:X$58=X49)*(AT$35:AT$58=AT49)*(AR$35:AR$58=AR49)*(AP$35:AP$58=AP49)*(AI$35:AI$58&gt;AI49)),"")</f>
        <v>0</v>
      </c>
      <c r="BD49" s="1" t="n">
        <f aca="false">IF(NOT(N49=""),SUMPRODUCT((P$35:P$58=P49)*(U$35:U$58=U49)*(Z$35:Z$58=Z49)*(X$35:X$58=X49)*(AT$35:AT$58=AT49)*(AR$35:AR$58=AR49)*(AP$35:AP$58=AP49)*(AI$35:AI$58=AI49)*(AG$35:AG$58&gt;AG49)),"")</f>
        <v>0</v>
      </c>
      <c r="BE49" s="1" t="n">
        <f aca="false">IF(NOT(N49=""),SUMPRODUCT((P$35:P$58=P49)*(U$35:U$58=U49)*(X$35:X$58=X49)*(Z$35:Z$58=Z49)*(AT$35:AT$58=AT49)*(AP$35:AP$58=AP49)*(AR$35:AR$58=AR49)*(AI$35:AI$58=AI49)*(AG$35:AG$58=AG49)*(BF$35:BF$58&gt;BF49)),"")</f>
        <v>0</v>
      </c>
      <c r="BF49" s="1" t="n">
        <f aca="false">IF(NOT(N49=""),IF(NOT('Teams - Setup'!G23=""),'Teams - Setup'!G23,0),"")</f>
        <v>0</v>
      </c>
      <c r="BH49" s="49" t="n">
        <f aca="false">IF(NOT(N49=""),ROW(N49),"")</f>
        <v>49</v>
      </c>
    </row>
    <row r="50" customFormat="false" ht="13.4" hidden="false" customHeight="false" outlineLevel="0" collapsed="false">
      <c r="B50" s="18" t="s">
        <v>42</v>
      </c>
      <c r="C50" s="19" t="s">
        <v>124</v>
      </c>
      <c r="D50" s="18" t="s">
        <v>120</v>
      </c>
      <c r="E50" s="41" t="s">
        <v>76</v>
      </c>
      <c r="F50" s="21" t="n">
        <v>2</v>
      </c>
      <c r="G50" s="21" t="n">
        <v>0</v>
      </c>
      <c r="H50" s="20" t="s">
        <v>75</v>
      </c>
      <c r="I50" s="25" t="s">
        <v>106</v>
      </c>
      <c r="K50" s="1" t="n">
        <f aca="false">IF(AND(NOT(E50=""),NOT(H50="")),IF(AND(NOT(F50=""),NOT(G50="")),1,0),0)</f>
        <v>1</v>
      </c>
      <c r="M50" s="47" t="n">
        <f aca="false">IF(NOT(N50=""),SUM(AV50:BE50),"")</f>
        <v>12</v>
      </c>
      <c r="N50" s="0" t="str">
        <f aca="false">IF(NOT('Teams - Setup'!B24=""),'Teams - Setup'!B24,"")</f>
        <v>LA Galaxy</v>
      </c>
      <c r="P50" s="1" t="n">
        <f aca="false">IF(NOT(N50=""),AB50+AK50,"")</f>
        <v>16</v>
      </c>
      <c r="R50" s="1" t="n">
        <f aca="false">IF(NOT(N50=""),AC50+AL50,"")</f>
        <v>11</v>
      </c>
      <c r="S50" s="1" t="n">
        <f aca="false">IF(NOT(N50=""),IF(R50&gt;0,P50/R50,0),"")</f>
        <v>1.45454545454545</v>
      </c>
      <c r="U50" s="1" t="n">
        <f aca="false">IF(NOT(N50=""),AD50+AM50,"")</f>
        <v>4</v>
      </c>
      <c r="V50" s="1" t="n">
        <f aca="false">IF(NOT(N50=""),AE50+AN50,"")</f>
        <v>3</v>
      </c>
      <c r="W50" s="1" t="n">
        <f aca="false">IF(NOT(N50=""),AF50+AO50,"")</f>
        <v>4</v>
      </c>
      <c r="X50" s="1" t="n">
        <f aca="false">IF(NOT(N50=""),AG50+AP50,"")</f>
        <v>15</v>
      </c>
      <c r="Y50" s="1" t="n">
        <f aca="false">IF(NOT(N50=""),AH50+AQ50,"")</f>
        <v>10</v>
      </c>
      <c r="Z50" s="1" t="n">
        <f aca="false">IF(NOT(N50=""),X50-Y50,"")</f>
        <v>5</v>
      </c>
      <c r="AB50" s="1" t="n">
        <f aca="false">IF(NOT(N50=""),(AD50*PtsHomeWin)+(AF50*PtsHomeDraw)+(AE50*PtsHomeLoss),"")</f>
        <v>9</v>
      </c>
      <c r="AC50" s="1" t="n">
        <f aca="false">IF(NOT(N50=""),SUMPRODUCT((HomeTeam=N50)*GamePlayed),"")</f>
        <v>4</v>
      </c>
      <c r="AD50" s="1" t="n">
        <f aca="false">IF(NOT(N50=""),SUMPRODUCT((HomeTeam=N50)*(HomeScore&gt;AwayScore)*GamePlayed),"")</f>
        <v>3</v>
      </c>
      <c r="AE50" s="1" t="n">
        <f aca="false">IF(NOT(N50=""),SUMPRODUCT((HomeTeam=N50)*(HomeScore&lt;AwayScore)*GamePlayed),"")</f>
        <v>1</v>
      </c>
      <c r="AF50" s="1" t="n">
        <f aca="false">IF(NOT(N50=""),SUMPRODUCT((HomeTeam=N50)*(HomeScore=AwayScore)*GamePlayed),"")</f>
        <v>0</v>
      </c>
      <c r="AG50" s="1" t="n">
        <f aca="false">IF(NOT(N50=""),SUMPRODUCT((HomeTeam=N50)*HomeScore*GamePlayed),"")</f>
        <v>7</v>
      </c>
      <c r="AH50" s="1" t="n">
        <f aca="false">IF(NOT(N50=""),SUMPRODUCT((HomeTeam=N50)*AwayScore*GamePlayed),"")</f>
        <v>3</v>
      </c>
      <c r="AI50" s="1" t="n">
        <f aca="false">IF(NOT(N50=""),AG50-AH50,"")</f>
        <v>4</v>
      </c>
      <c r="AK50" s="1" t="n">
        <f aca="false">IF(NOT(N50=""),(AM50*PtsAwayWin)+(AO50*PtsAwayDraw)+(AN50*PtsAwayLoss),"")</f>
        <v>7</v>
      </c>
      <c r="AL50" s="1" t="n">
        <f aca="false">IF(NOT(N50=""),SUMPRODUCT((AwayTeam=N50)*GamePlayed),"")</f>
        <v>7</v>
      </c>
      <c r="AM50" s="1" t="n">
        <f aca="false">IF(NOT(N50=""),SUMPRODUCT((AwayTeam=N50)*(AwayScore&gt;HomeScore)*GamePlayed),"")</f>
        <v>1</v>
      </c>
      <c r="AN50" s="1" t="n">
        <f aca="false">IF(NOT(N50=""),SUMPRODUCT((AwayTeam=N50)*(AwayScore&lt;HomeScore)*GamePlayed),"")</f>
        <v>2</v>
      </c>
      <c r="AO50" s="1" t="n">
        <f aca="false">IF(NOT(N50=""),SUMPRODUCT((AwayTeam=N50)*(AwayScore=HomeScore)*GamePlayed),"")</f>
        <v>4</v>
      </c>
      <c r="AP50" s="1" t="n">
        <f aca="false">IF(NOT(N50=""),SUMPRODUCT((AwayTeam=N50)*AwayScore*GamePlayed),"")</f>
        <v>8</v>
      </c>
      <c r="AQ50" s="1" t="n">
        <f aca="false">IF(NOT(N50=""),SUMPRODUCT((AwayTeam=N50)*HomeScore*GamePlayed),"")</f>
        <v>7</v>
      </c>
      <c r="AR50" s="1" t="n">
        <f aca="false">IF(NOT(N50=""),AP50-AQ50,"")</f>
        <v>1</v>
      </c>
      <c r="AT50" s="1" t="n">
        <f aca="false">IF(NOT(N50=""),IF(NOT('Teams - Setup'!F24=""),'Teams - Setup'!F24,0),"")</f>
        <v>0</v>
      </c>
      <c r="AV50" s="1" t="n">
        <f aca="false">IF(NOT(N50=""),RANK(P50,P$35:P$58,0),"")</f>
        <v>11</v>
      </c>
      <c r="AW50" s="1" t="n">
        <f aca="false">IF(NOT(N50=""),SUMPRODUCT((P$35:P$58=P50)*(U$35:U$58&gt;U50)),"")</f>
        <v>1</v>
      </c>
      <c r="AX50" s="1" t="n">
        <f aca="false">IF(NOT(N50=""),SUMPRODUCT((P$35:P$58=P50)*(U$35:U$58=U50)*(Z$35:Z$58&gt;Z50)),"")</f>
        <v>0</v>
      </c>
      <c r="AY50" s="1" t="n">
        <f aca="false">IF(NOT(N50=""),SUMPRODUCT((P$35:P$58=P50)*(U$35:U$58=U50)*(Z$35:Z$58=Z50)*(X$35:X$58&gt;X50)),"")</f>
        <v>0</v>
      </c>
      <c r="AZ50" s="1" t="n">
        <f aca="false">IF(NOT(N50=""),SUMPRODUCT((P$35:P$58=P50)*(U$35:U$58=U50)*(Z$35:Z$58=Z50)*(X$35:X$58=X50)*(AT$35:AT$58&lt;AT50)),"")</f>
        <v>0</v>
      </c>
      <c r="BA50" s="1" t="n">
        <f aca="false">IF(NOT(N50=""),SUMPRODUCT((P$35:P$58=P50)*(U$35:U$58=U50)*(Z$35:Z$58=Z50)*(X$35:X$58=X50)*(AT$35:AT$58=AT50)*(AR$35:AR$58&gt;AR50)),"")</f>
        <v>0</v>
      </c>
      <c r="BB50" s="1" t="n">
        <f aca="false">IF(NOT(N50=""),SUMPRODUCT((P$35:P$58=P50)*(U$35:U$58=U50)*(Z$35:Z$58=Z50)*(X$35:X$58=X50)*(AT$35:AT$58=AT50)*(AR$35:AR$58=AR50)*(AP$35:AP$58&gt;AP50)),"")</f>
        <v>0</v>
      </c>
      <c r="BC50" s="1" t="n">
        <f aca="false">IF(NOT(N50=""),SUMPRODUCT((P$35:P$58=P50)*(U$35:U$58=U50)*(Z$35:Z$58=Z50)*(X$35:X$58=X50)*(AT$35:AT$58=AT50)*(AR$35:AR$58=AR50)*(AP$35:AP$58=AP50)*(AI$35:AI$58&gt;AI50)),"")</f>
        <v>0</v>
      </c>
      <c r="BD50" s="1" t="n">
        <f aca="false">IF(NOT(N50=""),SUMPRODUCT((P$35:P$58=P50)*(U$35:U$58=U50)*(Z$35:Z$58=Z50)*(X$35:X$58=X50)*(AT$35:AT$58=AT50)*(AR$35:AR$58=AR50)*(AP$35:AP$58=AP50)*(AI$35:AI$58=AI50)*(AG$35:AG$58&gt;AG50)),"")</f>
        <v>0</v>
      </c>
      <c r="BE50" s="1" t="n">
        <f aca="false">IF(NOT(N50=""),SUMPRODUCT((P$35:P$58=P50)*(U$35:U$58=U50)*(X$35:X$58=X50)*(Z$35:Z$58=Z50)*(AT$35:AT$58=AT50)*(AP$35:AP$58=AP50)*(AR$35:AR$58=AR50)*(AI$35:AI$58=AI50)*(AG$35:AG$58=AG50)*(BF$35:BF$58&gt;BF50)),"")</f>
        <v>0</v>
      </c>
      <c r="BF50" s="1" t="n">
        <f aca="false">IF(NOT(N50=""),IF(NOT('Teams - Setup'!G24=""),'Teams - Setup'!G24,0),"")</f>
        <v>0</v>
      </c>
      <c r="BH50" s="49" t="n">
        <f aca="false">IF(NOT(N50=""),ROW(N50),"")</f>
        <v>50</v>
      </c>
    </row>
    <row r="51" customFormat="false" ht="13.4" hidden="false" customHeight="false" outlineLevel="0" collapsed="false">
      <c r="B51" s="18" t="s">
        <v>42</v>
      </c>
      <c r="C51" s="19" t="s">
        <v>124</v>
      </c>
      <c r="D51" s="18" t="s">
        <v>103</v>
      </c>
      <c r="E51" s="41" t="s">
        <v>64</v>
      </c>
      <c r="F51" s="21" t="n">
        <v>1</v>
      </c>
      <c r="G51" s="21" t="n">
        <v>0</v>
      </c>
      <c r="H51" s="20" t="s">
        <v>69</v>
      </c>
      <c r="I51" s="25" t="s">
        <v>66</v>
      </c>
      <c r="K51" s="1" t="n">
        <f aca="false">IF(AND(NOT(E51=""),NOT(H51="")),IF(AND(NOT(F51=""),NOT(G51="")),1,0),0)</f>
        <v>1</v>
      </c>
      <c r="M51" s="47" t="n">
        <f aca="false">IF(NOT(N51=""),SUM(AV51:BE51),"")</f>
        <v>14</v>
      </c>
      <c r="N51" s="0" t="str">
        <f aca="false">IF(NOT('Teams - Setup'!B25=""),'Teams - Setup'!B25,"")</f>
        <v>Portland</v>
      </c>
      <c r="P51" s="1" t="n">
        <f aca="false">IF(NOT(N51=""),AB51+AK51,"")</f>
        <v>16</v>
      </c>
      <c r="R51" s="1" t="n">
        <f aca="false">IF(NOT(N51=""),AC51+AL51,"")</f>
        <v>14</v>
      </c>
      <c r="S51" s="1" t="n">
        <f aca="false">IF(NOT(N51=""),IF(R51&gt;0,P51/R51,0),"")</f>
        <v>1.14285714285714</v>
      </c>
      <c r="U51" s="1" t="n">
        <f aca="false">IF(NOT(N51=""),AD51+AM51,"")</f>
        <v>3</v>
      </c>
      <c r="V51" s="1" t="n">
        <f aca="false">IF(NOT(N51=""),AE51+AN51,"")</f>
        <v>4</v>
      </c>
      <c r="W51" s="1" t="n">
        <f aca="false">IF(NOT(N51=""),AF51+AO51,"")</f>
        <v>7</v>
      </c>
      <c r="X51" s="1" t="n">
        <f aca="false">IF(NOT(N51=""),AG51+AP51,"")</f>
        <v>23</v>
      </c>
      <c r="Y51" s="1" t="n">
        <f aca="false">IF(NOT(N51=""),AH51+AQ51,"")</f>
        <v>24</v>
      </c>
      <c r="Z51" s="1" t="n">
        <f aca="false">IF(NOT(N51=""),X51-Y51,"")</f>
        <v>-1</v>
      </c>
      <c r="AB51" s="1" t="n">
        <f aca="false">IF(NOT(N51=""),(AD51*PtsHomeWin)+(AF51*PtsHomeDraw)+(AE51*PtsHomeLoss),"")</f>
        <v>9</v>
      </c>
      <c r="AC51" s="1" t="n">
        <f aca="false">IF(NOT(N51=""),SUMPRODUCT((HomeTeam=N51)*GamePlayed),"")</f>
        <v>8</v>
      </c>
      <c r="AD51" s="1" t="n">
        <f aca="false">IF(NOT(N51=""),SUMPRODUCT((HomeTeam=N51)*(HomeScore&gt;AwayScore)*GamePlayed),"")</f>
        <v>1</v>
      </c>
      <c r="AE51" s="1" t="n">
        <f aca="false">IF(NOT(N51=""),SUMPRODUCT((HomeTeam=N51)*(HomeScore&lt;AwayScore)*GamePlayed),"")</f>
        <v>1</v>
      </c>
      <c r="AF51" s="1" t="n">
        <f aca="false">IF(NOT(N51=""),SUMPRODUCT((HomeTeam=N51)*(HomeScore=AwayScore)*GamePlayed),"")</f>
        <v>6</v>
      </c>
      <c r="AG51" s="1" t="n">
        <f aca="false">IF(NOT(N51=""),SUMPRODUCT((HomeTeam=N51)*HomeScore*GamePlayed),"")</f>
        <v>17</v>
      </c>
      <c r="AH51" s="1" t="n">
        <f aca="false">IF(NOT(N51=""),SUMPRODUCT((HomeTeam=N51)*AwayScore*GamePlayed),"")</f>
        <v>17</v>
      </c>
      <c r="AI51" s="1" t="n">
        <f aca="false">IF(NOT(N51=""),AG51-AH51,"")</f>
        <v>0</v>
      </c>
      <c r="AK51" s="1" t="n">
        <f aca="false">IF(NOT(N51=""),(AM51*PtsAwayWin)+(AO51*PtsAwayDraw)+(AN51*PtsAwayLoss),"")</f>
        <v>7</v>
      </c>
      <c r="AL51" s="1" t="n">
        <f aca="false">IF(NOT(N51=""),SUMPRODUCT((AwayTeam=N51)*GamePlayed),"")</f>
        <v>6</v>
      </c>
      <c r="AM51" s="1" t="n">
        <f aca="false">IF(NOT(N51=""),SUMPRODUCT((AwayTeam=N51)*(AwayScore&gt;HomeScore)*GamePlayed),"")</f>
        <v>2</v>
      </c>
      <c r="AN51" s="1" t="n">
        <f aca="false">IF(NOT(N51=""),SUMPRODUCT((AwayTeam=N51)*(AwayScore&lt;HomeScore)*GamePlayed),"")</f>
        <v>3</v>
      </c>
      <c r="AO51" s="1" t="n">
        <f aca="false">IF(NOT(N51=""),SUMPRODUCT((AwayTeam=N51)*(AwayScore=HomeScore)*GamePlayed),"")</f>
        <v>1</v>
      </c>
      <c r="AP51" s="1" t="n">
        <f aca="false">IF(NOT(N51=""),SUMPRODUCT((AwayTeam=N51)*AwayScore*GamePlayed),"")</f>
        <v>6</v>
      </c>
      <c r="AQ51" s="1" t="n">
        <f aca="false">IF(NOT(N51=""),SUMPRODUCT((AwayTeam=N51)*HomeScore*GamePlayed),"")</f>
        <v>7</v>
      </c>
      <c r="AR51" s="1" t="n">
        <f aca="false">IF(NOT(N51=""),AP51-AQ51,"")</f>
        <v>-1</v>
      </c>
      <c r="AT51" s="1" t="n">
        <f aca="false">IF(NOT(N51=""),IF(NOT('Teams - Setup'!F25=""),'Teams - Setup'!F25,0),"")</f>
        <v>0</v>
      </c>
      <c r="AV51" s="1" t="n">
        <f aca="false">IF(NOT(N51=""),RANK(P51,P$35:P$58,0),"")</f>
        <v>11</v>
      </c>
      <c r="AW51" s="1" t="n">
        <f aca="false">IF(NOT(N51=""),SUMPRODUCT((P$35:P$58=P51)*(U$35:U$58&gt;U51)),"")</f>
        <v>3</v>
      </c>
      <c r="AX51" s="1" t="n">
        <f aca="false">IF(NOT(N51=""),SUMPRODUCT((P$35:P$58=P51)*(U$35:U$58=U51)*(Z$35:Z$58&gt;Z51)),"")</f>
        <v>0</v>
      </c>
      <c r="AY51" s="1" t="n">
        <f aca="false">IF(NOT(N51=""),SUMPRODUCT((P$35:P$58=P51)*(U$35:U$58=U51)*(Z$35:Z$58=Z51)*(X$35:X$58&gt;X51)),"")</f>
        <v>0</v>
      </c>
      <c r="AZ51" s="1" t="n">
        <f aca="false">IF(NOT(N51=""),SUMPRODUCT((P$35:P$58=P51)*(U$35:U$58=U51)*(Z$35:Z$58=Z51)*(X$35:X$58=X51)*(AT$35:AT$58&lt;AT51)),"")</f>
        <v>0</v>
      </c>
      <c r="BA51" s="1" t="n">
        <f aca="false">IF(NOT(N51=""),SUMPRODUCT((P$35:P$58=P51)*(U$35:U$58=U51)*(Z$35:Z$58=Z51)*(X$35:X$58=X51)*(AT$35:AT$58=AT51)*(AR$35:AR$58&gt;AR51)),"")</f>
        <v>0</v>
      </c>
      <c r="BB51" s="1" t="n">
        <f aca="false">IF(NOT(N51=""),SUMPRODUCT((P$35:P$58=P51)*(U$35:U$58=U51)*(Z$35:Z$58=Z51)*(X$35:X$58=X51)*(AT$35:AT$58=AT51)*(AR$35:AR$58=AR51)*(AP$35:AP$58&gt;AP51)),"")</f>
        <v>0</v>
      </c>
      <c r="BC51" s="1" t="n">
        <f aca="false">IF(NOT(N51=""),SUMPRODUCT((P$35:P$58=P51)*(U$35:U$58=U51)*(Z$35:Z$58=Z51)*(X$35:X$58=X51)*(AT$35:AT$58=AT51)*(AR$35:AR$58=AR51)*(AP$35:AP$58=AP51)*(AI$35:AI$58&gt;AI51)),"")</f>
        <v>0</v>
      </c>
      <c r="BD51" s="1" t="n">
        <f aca="false">IF(NOT(N51=""),SUMPRODUCT((P$35:P$58=P51)*(U$35:U$58=U51)*(Z$35:Z$58=Z51)*(X$35:X$58=X51)*(AT$35:AT$58=AT51)*(AR$35:AR$58=AR51)*(AP$35:AP$58=AP51)*(AI$35:AI$58=AI51)*(AG$35:AG$58&gt;AG51)),"")</f>
        <v>0</v>
      </c>
      <c r="BE51" s="1" t="n">
        <f aca="false">IF(NOT(N51=""),SUMPRODUCT((P$35:P$58=P51)*(U$35:U$58=U51)*(X$35:X$58=X51)*(Z$35:Z$58=Z51)*(AT$35:AT$58=AT51)*(AP$35:AP$58=AP51)*(AR$35:AR$58=AR51)*(AI$35:AI$58=AI51)*(AG$35:AG$58=AG51)*(BF$35:BF$58&gt;BF51)),"")</f>
        <v>0</v>
      </c>
      <c r="BF51" s="1" t="n">
        <f aca="false">IF(NOT(N51=""),IF(NOT('Teams - Setup'!G25=""),'Teams - Setup'!G25,0),"")</f>
        <v>0</v>
      </c>
      <c r="BH51" s="49" t="n">
        <f aca="false">IF(NOT(N51=""),ROW(N51),"")</f>
        <v>51</v>
      </c>
    </row>
    <row r="52" customFormat="false" ht="13.4" hidden="false" customHeight="false" outlineLevel="0" collapsed="false">
      <c r="B52" s="18" t="s">
        <v>42</v>
      </c>
      <c r="C52" s="19" t="s">
        <v>124</v>
      </c>
      <c r="D52" s="18" t="s">
        <v>97</v>
      </c>
      <c r="E52" s="41" t="s">
        <v>72</v>
      </c>
      <c r="F52" s="21" t="n">
        <v>2</v>
      </c>
      <c r="G52" s="21" t="n">
        <v>3</v>
      </c>
      <c r="H52" s="20" t="s">
        <v>45</v>
      </c>
      <c r="I52" s="25" t="s">
        <v>74</v>
      </c>
      <c r="K52" s="1" t="n">
        <f aca="false">IF(AND(NOT(E52=""),NOT(H52="")),IF(AND(NOT(F52=""),NOT(G52="")),1,0),0)</f>
        <v>1</v>
      </c>
      <c r="M52" s="47" t="n">
        <f aca="false">IF(NOT(N52=""),SUM(AV52:BE52),"")</f>
        <v>2</v>
      </c>
      <c r="N52" s="0" t="str">
        <f aca="false">IF(NOT('Teams - Setup'!B26=""),'Teams - Setup'!B26,"")</f>
        <v>Real Salt Lake</v>
      </c>
      <c r="P52" s="1" t="n">
        <f aca="false">IF(NOT(N52=""),AB52+AK52,"")</f>
        <v>25</v>
      </c>
      <c r="R52" s="1" t="n">
        <f aca="false">IF(NOT(N52=""),AC52+AL52,"")</f>
        <v>14</v>
      </c>
      <c r="S52" s="1" t="n">
        <f aca="false">IF(NOT(N52=""),IF(R52&gt;0,P52/R52,0),"")</f>
        <v>1.78571428571429</v>
      </c>
      <c r="U52" s="1" t="n">
        <f aca="false">IF(NOT(N52=""),AD52+AM52,"")</f>
        <v>6</v>
      </c>
      <c r="V52" s="1" t="n">
        <f aca="false">IF(NOT(N52=""),AE52+AN52,"")</f>
        <v>1</v>
      </c>
      <c r="W52" s="1" t="n">
        <f aca="false">IF(NOT(N52=""),AF52+AO52,"")</f>
        <v>7</v>
      </c>
      <c r="X52" s="1" t="n">
        <f aca="false">IF(NOT(N52=""),AG52+AP52,"")</f>
        <v>24</v>
      </c>
      <c r="Y52" s="1" t="n">
        <f aca="false">IF(NOT(N52=""),AH52+AQ52,"")</f>
        <v>18</v>
      </c>
      <c r="Z52" s="1" t="n">
        <f aca="false">IF(NOT(N52=""),X52-Y52,"")</f>
        <v>6</v>
      </c>
      <c r="AB52" s="1" t="n">
        <f aca="false">IF(NOT(N52=""),(AD52*PtsHomeWin)+(AF52*PtsHomeDraw)+(AE52*PtsHomeLoss),"")</f>
        <v>12</v>
      </c>
      <c r="AC52" s="1" t="n">
        <f aca="false">IF(NOT(N52=""),SUMPRODUCT((HomeTeam=N52)*GamePlayed),"")</f>
        <v>6</v>
      </c>
      <c r="AD52" s="1" t="n">
        <f aca="false">IF(NOT(N52=""),SUMPRODUCT((HomeTeam=N52)*(HomeScore&gt;AwayScore)*GamePlayed),"")</f>
        <v>3</v>
      </c>
      <c r="AE52" s="1" t="n">
        <f aca="false">IF(NOT(N52=""),SUMPRODUCT((HomeTeam=N52)*(HomeScore&lt;AwayScore)*GamePlayed),"")</f>
        <v>0</v>
      </c>
      <c r="AF52" s="1" t="n">
        <f aca="false">IF(NOT(N52=""),SUMPRODUCT((HomeTeam=N52)*(HomeScore=AwayScore)*GamePlayed),"")</f>
        <v>3</v>
      </c>
      <c r="AG52" s="1" t="n">
        <f aca="false">IF(NOT(N52=""),SUMPRODUCT((HomeTeam=N52)*HomeScore*GamePlayed),"")</f>
        <v>9</v>
      </c>
      <c r="AH52" s="1" t="n">
        <f aca="false">IF(NOT(N52=""),SUMPRODUCT((HomeTeam=N52)*AwayScore*GamePlayed),"")</f>
        <v>4</v>
      </c>
      <c r="AI52" s="1" t="n">
        <f aca="false">IF(NOT(N52=""),AG52-AH52,"")</f>
        <v>5</v>
      </c>
      <c r="AK52" s="1" t="n">
        <f aca="false">IF(NOT(N52=""),(AM52*PtsAwayWin)+(AO52*PtsAwayDraw)+(AN52*PtsAwayLoss),"")</f>
        <v>13</v>
      </c>
      <c r="AL52" s="1" t="n">
        <f aca="false">IF(NOT(N52=""),SUMPRODUCT((AwayTeam=N52)*GamePlayed),"")</f>
        <v>8</v>
      </c>
      <c r="AM52" s="1" t="n">
        <f aca="false">IF(NOT(N52=""),SUMPRODUCT((AwayTeam=N52)*(AwayScore&gt;HomeScore)*GamePlayed),"")</f>
        <v>3</v>
      </c>
      <c r="AN52" s="1" t="n">
        <f aca="false">IF(NOT(N52=""),SUMPRODUCT((AwayTeam=N52)*(AwayScore&lt;HomeScore)*GamePlayed),"")</f>
        <v>1</v>
      </c>
      <c r="AO52" s="1" t="n">
        <f aca="false">IF(NOT(N52=""),SUMPRODUCT((AwayTeam=N52)*(AwayScore=HomeScore)*GamePlayed),"")</f>
        <v>4</v>
      </c>
      <c r="AP52" s="1" t="n">
        <f aca="false">IF(NOT(N52=""),SUMPRODUCT((AwayTeam=N52)*AwayScore*GamePlayed),"")</f>
        <v>15</v>
      </c>
      <c r="AQ52" s="1" t="n">
        <f aca="false">IF(NOT(N52=""),SUMPRODUCT((AwayTeam=N52)*HomeScore*GamePlayed),"")</f>
        <v>14</v>
      </c>
      <c r="AR52" s="1" t="n">
        <f aca="false">IF(NOT(N52=""),AP52-AQ52,"")</f>
        <v>1</v>
      </c>
      <c r="AT52" s="1" t="n">
        <f aca="false">IF(NOT(N52=""),IF(NOT('Teams - Setup'!F26=""),'Teams - Setup'!F26,0),"")</f>
        <v>0</v>
      </c>
      <c r="AV52" s="1" t="n">
        <f aca="false">IF(NOT(N52=""),RANK(P52,P$35:P$58,0),"")</f>
        <v>2</v>
      </c>
      <c r="AW52" s="1" t="n">
        <f aca="false">IF(NOT(N52=""),SUMPRODUCT((P$35:P$58=P52)*(U$35:U$58&gt;U52)),"")</f>
        <v>0</v>
      </c>
      <c r="AX52" s="1" t="n">
        <f aca="false">IF(NOT(N52=""),SUMPRODUCT((P$35:P$58=P52)*(U$35:U$58=U52)*(Z$35:Z$58&gt;Z52)),"")</f>
        <v>0</v>
      </c>
      <c r="AY52" s="1" t="n">
        <f aca="false">IF(NOT(N52=""),SUMPRODUCT((P$35:P$58=P52)*(U$35:U$58=U52)*(Z$35:Z$58=Z52)*(X$35:X$58&gt;X52)),"")</f>
        <v>0</v>
      </c>
      <c r="AZ52" s="1" t="n">
        <f aca="false">IF(NOT(N52=""),SUMPRODUCT((P$35:P$58=P52)*(U$35:U$58=U52)*(Z$35:Z$58=Z52)*(X$35:X$58=X52)*(AT$35:AT$58&lt;AT52)),"")</f>
        <v>0</v>
      </c>
      <c r="BA52" s="1" t="n">
        <f aca="false">IF(NOT(N52=""),SUMPRODUCT((P$35:P$58=P52)*(U$35:U$58=U52)*(Z$35:Z$58=Z52)*(X$35:X$58=X52)*(AT$35:AT$58=AT52)*(AR$35:AR$58&gt;AR52)),"")</f>
        <v>0</v>
      </c>
      <c r="BB52" s="1" t="n">
        <f aca="false">IF(NOT(N52=""),SUMPRODUCT((P$35:P$58=P52)*(U$35:U$58=U52)*(Z$35:Z$58=Z52)*(X$35:X$58=X52)*(AT$35:AT$58=AT52)*(AR$35:AR$58=AR52)*(AP$35:AP$58&gt;AP52)),"")</f>
        <v>0</v>
      </c>
      <c r="BC52" s="1" t="n">
        <f aca="false">IF(NOT(N52=""),SUMPRODUCT((P$35:P$58=P52)*(U$35:U$58=U52)*(Z$35:Z$58=Z52)*(X$35:X$58=X52)*(AT$35:AT$58=AT52)*(AR$35:AR$58=AR52)*(AP$35:AP$58=AP52)*(AI$35:AI$58&gt;AI52)),"")</f>
        <v>0</v>
      </c>
      <c r="BD52" s="1" t="n">
        <f aca="false">IF(NOT(N52=""),SUMPRODUCT((P$35:P$58=P52)*(U$35:U$58=U52)*(Z$35:Z$58=Z52)*(X$35:X$58=X52)*(AT$35:AT$58=AT52)*(AR$35:AR$58=AR52)*(AP$35:AP$58=AP52)*(AI$35:AI$58=AI52)*(AG$35:AG$58&gt;AG52)),"")</f>
        <v>0</v>
      </c>
      <c r="BE52" s="1" t="n">
        <f aca="false">IF(NOT(N52=""),SUMPRODUCT((P$35:P$58=P52)*(U$35:U$58=U52)*(X$35:X$58=X52)*(Z$35:Z$58=Z52)*(AT$35:AT$58=AT52)*(AP$35:AP$58=AP52)*(AR$35:AR$58=AR52)*(AI$35:AI$58=AI52)*(AG$35:AG$58=AG52)*(BF$35:BF$58&gt;BF52)),"")</f>
        <v>0</v>
      </c>
      <c r="BF52" s="1" t="n">
        <f aca="false">IF(NOT(N52=""),IF(NOT('Teams - Setup'!G26=""),'Teams - Setup'!G26,0),"")</f>
        <v>0</v>
      </c>
      <c r="BH52" s="49" t="n">
        <f aca="false">IF(NOT(N52=""),ROW(N52),"")</f>
        <v>52</v>
      </c>
    </row>
    <row r="53" customFormat="false" ht="13.4" hidden="false" customHeight="false" outlineLevel="0" collapsed="false">
      <c r="B53" s="18" t="s">
        <v>42</v>
      </c>
      <c r="C53" s="19" t="s">
        <v>124</v>
      </c>
      <c r="D53" s="18" t="s">
        <v>99</v>
      </c>
      <c r="E53" s="41" t="s">
        <v>82</v>
      </c>
      <c r="F53" s="21" t="n">
        <v>1</v>
      </c>
      <c r="G53" s="21" t="n">
        <v>1</v>
      </c>
      <c r="H53" s="20" t="s">
        <v>88</v>
      </c>
      <c r="I53" s="25" t="s">
        <v>84</v>
      </c>
      <c r="K53" s="1" t="n">
        <f aca="false">IF(AND(NOT(E53=""),NOT(H53="")),IF(AND(NOT(F53=""),NOT(G53="")),1,0),0)</f>
        <v>1</v>
      </c>
      <c r="M53" s="47" t="n">
        <f aca="false">IF(NOT(N53=""),SUM(AV53:BE53),"")</f>
        <v>13</v>
      </c>
      <c r="N53" s="0" t="str">
        <f aca="false">IF(NOT('Teams - Setup'!B27=""),'Teams - Setup'!B27,"")</f>
        <v>San Jose</v>
      </c>
      <c r="P53" s="1" t="n">
        <f aca="false">IF(NOT(N53=""),AB53+AK53,"")</f>
        <v>16</v>
      </c>
      <c r="R53" s="1" t="n">
        <f aca="false">IF(NOT(N53=""),AC53+AL53,"")</f>
        <v>12</v>
      </c>
      <c r="S53" s="1" t="n">
        <f aca="false">IF(NOT(N53=""),IF(R53&gt;0,P53/R53,0),"")</f>
        <v>1.33333333333333</v>
      </c>
      <c r="U53" s="1" t="n">
        <f aca="false">IF(NOT(N53=""),AD53+AM53,"")</f>
        <v>4</v>
      </c>
      <c r="V53" s="1" t="n">
        <f aca="false">IF(NOT(N53=""),AE53+AN53,"")</f>
        <v>4</v>
      </c>
      <c r="W53" s="1" t="n">
        <f aca="false">IF(NOT(N53=""),AF53+AO53,"")</f>
        <v>4</v>
      </c>
      <c r="X53" s="1" t="n">
        <f aca="false">IF(NOT(N53=""),AG53+AP53,"")</f>
        <v>15</v>
      </c>
      <c r="Y53" s="1" t="n">
        <f aca="false">IF(NOT(N53=""),AH53+AQ53,"")</f>
        <v>13</v>
      </c>
      <c r="Z53" s="1" t="n">
        <f aca="false">IF(NOT(N53=""),X53-Y53,"")</f>
        <v>2</v>
      </c>
      <c r="AB53" s="1" t="n">
        <f aca="false">IF(NOT(N53=""),(AD53*PtsHomeWin)+(AF53*PtsHomeDraw)+(AE53*PtsHomeLoss),"")</f>
        <v>12</v>
      </c>
      <c r="AC53" s="1" t="n">
        <f aca="false">IF(NOT(N53=""),SUMPRODUCT((HomeTeam=N53)*GamePlayed),"")</f>
        <v>7</v>
      </c>
      <c r="AD53" s="1" t="n">
        <f aca="false">IF(NOT(N53=""),SUMPRODUCT((HomeTeam=N53)*(HomeScore&gt;AwayScore)*GamePlayed),"")</f>
        <v>3</v>
      </c>
      <c r="AE53" s="1" t="n">
        <f aca="false">IF(NOT(N53=""),SUMPRODUCT((HomeTeam=N53)*(HomeScore&lt;AwayScore)*GamePlayed),"")</f>
        <v>1</v>
      </c>
      <c r="AF53" s="1" t="n">
        <f aca="false">IF(NOT(N53=""),SUMPRODUCT((HomeTeam=N53)*(HomeScore=AwayScore)*GamePlayed),"")</f>
        <v>3</v>
      </c>
      <c r="AG53" s="1" t="n">
        <f aca="false">IF(NOT(N53=""),SUMPRODUCT((HomeTeam=N53)*HomeScore*GamePlayed),"")</f>
        <v>11</v>
      </c>
      <c r="AH53" s="1" t="n">
        <f aca="false">IF(NOT(N53=""),SUMPRODUCT((HomeTeam=N53)*AwayScore*GamePlayed),"")</f>
        <v>7</v>
      </c>
      <c r="AI53" s="1" t="n">
        <f aca="false">IF(NOT(N53=""),AG53-AH53,"")</f>
        <v>4</v>
      </c>
      <c r="AK53" s="1" t="n">
        <f aca="false">IF(NOT(N53=""),(AM53*PtsAwayWin)+(AO53*PtsAwayDraw)+(AN53*PtsAwayLoss),"")</f>
        <v>4</v>
      </c>
      <c r="AL53" s="1" t="n">
        <f aca="false">IF(NOT(N53=""),SUMPRODUCT((AwayTeam=N53)*GamePlayed),"")</f>
        <v>5</v>
      </c>
      <c r="AM53" s="1" t="n">
        <f aca="false">IF(NOT(N53=""),SUMPRODUCT((AwayTeam=N53)*(AwayScore&gt;HomeScore)*GamePlayed),"")</f>
        <v>1</v>
      </c>
      <c r="AN53" s="1" t="n">
        <f aca="false">IF(NOT(N53=""),SUMPRODUCT((AwayTeam=N53)*(AwayScore&lt;HomeScore)*GamePlayed),"")</f>
        <v>3</v>
      </c>
      <c r="AO53" s="1" t="n">
        <f aca="false">IF(NOT(N53=""),SUMPRODUCT((AwayTeam=N53)*(AwayScore=HomeScore)*GamePlayed),"")</f>
        <v>1</v>
      </c>
      <c r="AP53" s="1" t="n">
        <f aca="false">IF(NOT(N53=""),SUMPRODUCT((AwayTeam=N53)*AwayScore*GamePlayed),"")</f>
        <v>4</v>
      </c>
      <c r="AQ53" s="1" t="n">
        <f aca="false">IF(NOT(N53=""),SUMPRODUCT((AwayTeam=N53)*HomeScore*GamePlayed),"")</f>
        <v>6</v>
      </c>
      <c r="AR53" s="1" t="n">
        <f aca="false">IF(NOT(N53=""),AP53-AQ53,"")</f>
        <v>-2</v>
      </c>
      <c r="AT53" s="1" t="n">
        <f aca="false">IF(NOT(N53=""),IF(NOT('Teams - Setup'!F27=""),'Teams - Setup'!F27,0),"")</f>
        <v>0</v>
      </c>
      <c r="AV53" s="1" t="n">
        <f aca="false">IF(NOT(N53=""),RANK(P53,P$35:P$58,0),"")</f>
        <v>11</v>
      </c>
      <c r="AW53" s="1" t="n">
        <f aca="false">IF(NOT(N53=""),SUMPRODUCT((P$35:P$58=P53)*(U$35:U$58&gt;U53)),"")</f>
        <v>1</v>
      </c>
      <c r="AX53" s="1" t="n">
        <f aca="false">IF(NOT(N53=""),SUMPRODUCT((P$35:P$58=P53)*(U$35:U$58=U53)*(Z$35:Z$58&gt;Z53)),"")</f>
        <v>1</v>
      </c>
      <c r="AY53" s="1" t="n">
        <f aca="false">IF(NOT(N53=""),SUMPRODUCT((P$35:P$58=P53)*(U$35:U$58=U53)*(Z$35:Z$58=Z53)*(X$35:X$58&gt;X53)),"")</f>
        <v>0</v>
      </c>
      <c r="AZ53" s="1" t="n">
        <f aca="false">IF(NOT(N53=""),SUMPRODUCT((P$35:P$58=P53)*(U$35:U$58=U53)*(Z$35:Z$58=Z53)*(X$35:X$58=X53)*(AT$35:AT$58&lt;AT53)),"")</f>
        <v>0</v>
      </c>
      <c r="BA53" s="1" t="n">
        <f aca="false">IF(NOT(N53=""),SUMPRODUCT((P$35:P$58=P53)*(U$35:U$58=U53)*(Z$35:Z$58=Z53)*(X$35:X$58=X53)*(AT$35:AT$58=AT53)*(AR$35:AR$58&gt;AR53)),"")</f>
        <v>0</v>
      </c>
      <c r="BB53" s="1" t="n">
        <f aca="false">IF(NOT(N53=""),SUMPRODUCT((P$35:P$58=P53)*(U$35:U$58=U53)*(Z$35:Z$58=Z53)*(X$35:X$58=X53)*(AT$35:AT$58=AT53)*(AR$35:AR$58=AR53)*(AP$35:AP$58&gt;AP53)),"")</f>
        <v>0</v>
      </c>
      <c r="BC53" s="1" t="n">
        <f aca="false">IF(NOT(N53=""),SUMPRODUCT((P$35:P$58=P53)*(U$35:U$58=U53)*(Z$35:Z$58=Z53)*(X$35:X$58=X53)*(AT$35:AT$58=AT53)*(AR$35:AR$58=AR53)*(AP$35:AP$58=AP53)*(AI$35:AI$58&gt;AI53)),"")</f>
        <v>0</v>
      </c>
      <c r="BD53" s="1" t="n">
        <f aca="false">IF(NOT(N53=""),SUMPRODUCT((P$35:P$58=P53)*(U$35:U$58=U53)*(Z$35:Z$58=Z53)*(X$35:X$58=X53)*(AT$35:AT$58=AT53)*(AR$35:AR$58=AR53)*(AP$35:AP$58=AP53)*(AI$35:AI$58=AI53)*(AG$35:AG$58&gt;AG53)),"")</f>
        <v>0</v>
      </c>
      <c r="BE53" s="1" t="n">
        <f aca="false">IF(NOT(N53=""),SUMPRODUCT((P$35:P$58=P53)*(U$35:U$58=U53)*(X$35:X$58=X53)*(Z$35:Z$58=Z53)*(AT$35:AT$58=AT53)*(AP$35:AP$58=AP53)*(AR$35:AR$58=AR53)*(AI$35:AI$58=AI53)*(AG$35:AG$58=AG53)*(BF$35:BF$58&gt;BF53)),"")</f>
        <v>0</v>
      </c>
      <c r="BF53" s="1" t="n">
        <f aca="false">IF(NOT(N53=""),IF(NOT('Teams - Setup'!G27=""),'Teams - Setup'!G27,0),"")</f>
        <v>0</v>
      </c>
      <c r="BH53" s="49" t="n">
        <f aca="false">IF(NOT(N53=""),ROW(N53),"")</f>
        <v>53</v>
      </c>
    </row>
    <row r="54" customFormat="false" ht="13.4" hidden="false" customHeight="false" outlineLevel="0" collapsed="false">
      <c r="B54" s="18" t="s">
        <v>42</v>
      </c>
      <c r="C54" s="19" t="s">
        <v>124</v>
      </c>
      <c r="D54" s="18" t="s">
        <v>99</v>
      </c>
      <c r="E54" s="41" t="s">
        <v>79</v>
      </c>
      <c r="F54" s="21" t="n">
        <v>1</v>
      </c>
      <c r="G54" s="21" t="n">
        <v>0</v>
      </c>
      <c r="H54" s="20" t="s">
        <v>68</v>
      </c>
      <c r="I54" s="25" t="s">
        <v>81</v>
      </c>
      <c r="K54" s="1" t="n">
        <f aca="false">IF(AND(NOT(E54=""),NOT(H54="")),IF(AND(NOT(F54=""),NOT(G54="")),1,0),0)</f>
        <v>1</v>
      </c>
      <c r="M54" s="47" t="n">
        <f aca="false">IF(NOT(N54=""),SUM(AV54:BE54),"")</f>
        <v>1</v>
      </c>
      <c r="N54" s="0" t="str">
        <f aca="false">IF(NOT('Teams - Setup'!B28=""),'Teams - Setup'!B28,"")</f>
        <v>Seattle</v>
      </c>
      <c r="P54" s="1" t="n">
        <f aca="false">IF(NOT(N54=""),AB54+AK54,"")</f>
        <v>29</v>
      </c>
      <c r="R54" s="1" t="n">
        <f aca="false">IF(NOT(N54=""),AC54+AL54,"")</f>
        <v>14</v>
      </c>
      <c r="S54" s="1" t="n">
        <f aca="false">IF(NOT(N54=""),IF(R54&gt;0,P54/R54,0),"")</f>
        <v>2.07142857142857</v>
      </c>
      <c r="U54" s="1" t="n">
        <f aca="false">IF(NOT(N54=""),AD54+AM54,"")</f>
        <v>9</v>
      </c>
      <c r="V54" s="1" t="n">
        <f aca="false">IF(NOT(N54=""),AE54+AN54,"")</f>
        <v>3</v>
      </c>
      <c r="W54" s="1" t="n">
        <f aca="false">IF(NOT(N54=""),AF54+AO54,"")</f>
        <v>2</v>
      </c>
      <c r="X54" s="1" t="n">
        <f aca="false">IF(NOT(N54=""),AG54+AP54,"")</f>
        <v>29</v>
      </c>
      <c r="Y54" s="1" t="n">
        <f aca="false">IF(NOT(N54=""),AH54+AQ54,"")</f>
        <v>21</v>
      </c>
      <c r="Z54" s="1" t="n">
        <f aca="false">IF(NOT(N54=""),X54-Y54,"")</f>
        <v>8</v>
      </c>
      <c r="AB54" s="1" t="n">
        <f aca="false">IF(NOT(N54=""),(AD54*PtsHomeWin)+(AF54*PtsHomeDraw)+(AE54*PtsHomeLoss),"")</f>
        <v>18</v>
      </c>
      <c r="AC54" s="1" t="n">
        <f aca="false">IF(NOT(N54=""),SUMPRODUCT((HomeTeam=N54)*GamePlayed),"")</f>
        <v>8</v>
      </c>
      <c r="AD54" s="1" t="n">
        <f aca="false">IF(NOT(N54=""),SUMPRODUCT((HomeTeam=N54)*(HomeScore&gt;AwayScore)*GamePlayed),"")</f>
        <v>6</v>
      </c>
      <c r="AE54" s="1" t="n">
        <f aca="false">IF(NOT(N54=""),SUMPRODUCT((HomeTeam=N54)*(HomeScore&lt;AwayScore)*GamePlayed),"")</f>
        <v>2</v>
      </c>
      <c r="AF54" s="1" t="n">
        <f aca="false">IF(NOT(N54=""),SUMPRODUCT((HomeTeam=N54)*(HomeScore=AwayScore)*GamePlayed),"")</f>
        <v>0</v>
      </c>
      <c r="AG54" s="1" t="n">
        <f aca="false">IF(NOT(N54=""),SUMPRODUCT((HomeTeam=N54)*HomeScore*GamePlayed),"")</f>
        <v>16</v>
      </c>
      <c r="AH54" s="1" t="n">
        <f aca="false">IF(NOT(N54=""),SUMPRODUCT((HomeTeam=N54)*AwayScore*GamePlayed),"")</f>
        <v>7</v>
      </c>
      <c r="AI54" s="1" t="n">
        <f aca="false">IF(NOT(N54=""),AG54-AH54,"")</f>
        <v>9</v>
      </c>
      <c r="AK54" s="1" t="n">
        <f aca="false">IF(NOT(N54=""),(AM54*PtsAwayWin)+(AO54*PtsAwayDraw)+(AN54*PtsAwayLoss),"")</f>
        <v>11</v>
      </c>
      <c r="AL54" s="1" t="n">
        <f aca="false">IF(NOT(N54=""),SUMPRODUCT((AwayTeam=N54)*GamePlayed),"")</f>
        <v>6</v>
      </c>
      <c r="AM54" s="1" t="n">
        <f aca="false">IF(NOT(N54=""),SUMPRODUCT((AwayTeam=N54)*(AwayScore&gt;HomeScore)*GamePlayed),"")</f>
        <v>3</v>
      </c>
      <c r="AN54" s="1" t="n">
        <f aca="false">IF(NOT(N54=""),SUMPRODUCT((AwayTeam=N54)*(AwayScore&lt;HomeScore)*GamePlayed),"")</f>
        <v>1</v>
      </c>
      <c r="AO54" s="1" t="n">
        <f aca="false">IF(NOT(N54=""),SUMPRODUCT((AwayTeam=N54)*(AwayScore=HomeScore)*GamePlayed),"")</f>
        <v>2</v>
      </c>
      <c r="AP54" s="1" t="n">
        <f aca="false">IF(NOT(N54=""),SUMPRODUCT((AwayTeam=N54)*AwayScore*GamePlayed),"")</f>
        <v>13</v>
      </c>
      <c r="AQ54" s="1" t="n">
        <f aca="false">IF(NOT(N54=""),SUMPRODUCT((AwayTeam=N54)*HomeScore*GamePlayed),"")</f>
        <v>14</v>
      </c>
      <c r="AR54" s="1" t="n">
        <f aca="false">IF(NOT(N54=""),AP54-AQ54,"")</f>
        <v>-1</v>
      </c>
      <c r="AT54" s="1" t="n">
        <f aca="false">IF(NOT(N54=""),IF(NOT('Teams - Setup'!F28=""),'Teams - Setup'!F28,0),"")</f>
        <v>0</v>
      </c>
      <c r="AV54" s="1" t="n">
        <f aca="false">IF(NOT(N54=""),RANK(P54,P$35:P$58,0),"")</f>
        <v>1</v>
      </c>
      <c r="AW54" s="1" t="n">
        <f aca="false">IF(NOT(N54=""),SUMPRODUCT((P$35:P$58=P54)*(U$35:U$58&gt;U54)),"")</f>
        <v>0</v>
      </c>
      <c r="AX54" s="1" t="n">
        <f aca="false">IF(NOT(N54=""),SUMPRODUCT((P$35:P$58=P54)*(U$35:U$58=U54)*(Z$35:Z$58&gt;Z54)),"")</f>
        <v>0</v>
      </c>
      <c r="AY54" s="1" t="n">
        <f aca="false">IF(NOT(N54=""),SUMPRODUCT((P$35:P$58=P54)*(U$35:U$58=U54)*(Z$35:Z$58=Z54)*(X$35:X$58&gt;X54)),"")</f>
        <v>0</v>
      </c>
      <c r="AZ54" s="1" t="n">
        <f aca="false">IF(NOT(N54=""),SUMPRODUCT((P$35:P$58=P54)*(U$35:U$58=U54)*(Z$35:Z$58=Z54)*(X$35:X$58=X54)*(AT$35:AT$58&lt;AT54)),"")</f>
        <v>0</v>
      </c>
      <c r="BA54" s="1" t="n">
        <f aca="false">IF(NOT(N54=""),SUMPRODUCT((P$35:P$58=P54)*(U$35:U$58=U54)*(Z$35:Z$58=Z54)*(X$35:X$58=X54)*(AT$35:AT$58=AT54)*(AR$35:AR$58&gt;AR54)),"")</f>
        <v>0</v>
      </c>
      <c r="BB54" s="1" t="n">
        <f aca="false">IF(NOT(N54=""),SUMPRODUCT((P$35:P$58=P54)*(U$35:U$58=U54)*(Z$35:Z$58=Z54)*(X$35:X$58=X54)*(AT$35:AT$58=AT54)*(AR$35:AR$58=AR54)*(AP$35:AP$58&gt;AP54)),"")</f>
        <v>0</v>
      </c>
      <c r="BC54" s="1" t="n">
        <f aca="false">IF(NOT(N54=""),SUMPRODUCT((P$35:P$58=P54)*(U$35:U$58=U54)*(Z$35:Z$58=Z54)*(X$35:X$58=X54)*(AT$35:AT$58=AT54)*(AR$35:AR$58=AR54)*(AP$35:AP$58=AP54)*(AI$35:AI$58&gt;AI54)),"")</f>
        <v>0</v>
      </c>
      <c r="BD54" s="1" t="n">
        <f aca="false">IF(NOT(N54=""),SUMPRODUCT((P$35:P$58=P54)*(U$35:U$58=U54)*(Z$35:Z$58=Z54)*(X$35:X$58=X54)*(AT$35:AT$58=AT54)*(AR$35:AR$58=AR54)*(AP$35:AP$58=AP54)*(AI$35:AI$58=AI54)*(AG$35:AG$58&gt;AG54)),"")</f>
        <v>0</v>
      </c>
      <c r="BE54" s="1" t="n">
        <f aca="false">IF(NOT(N54=""),SUMPRODUCT((P$35:P$58=P54)*(U$35:U$58=U54)*(X$35:X$58=X54)*(Z$35:Z$58=Z54)*(AT$35:AT$58=AT54)*(AP$35:AP$58=AP54)*(AR$35:AR$58=AR54)*(AI$35:AI$58=AI54)*(AG$35:AG$58=AG54)*(BF$35:BF$58&gt;BF54)),"")</f>
        <v>0</v>
      </c>
      <c r="BF54" s="1" t="n">
        <f aca="false">IF(NOT(N54=""),IF(NOT('Teams - Setup'!G28=""),'Teams - Setup'!G28,0),"")</f>
        <v>0</v>
      </c>
      <c r="BH54" s="49" t="n">
        <f aca="false">IF(NOT(N54=""),ROW(N54),"")</f>
        <v>54</v>
      </c>
    </row>
    <row r="55" customFormat="false" ht="13.4" hidden="false" customHeight="false" outlineLevel="0" collapsed="false">
      <c r="B55" s="18" t="s">
        <v>85</v>
      </c>
      <c r="C55" s="19" t="s">
        <v>125</v>
      </c>
      <c r="D55" s="18" t="s">
        <v>87</v>
      </c>
      <c r="E55" s="41" t="s">
        <v>100</v>
      </c>
      <c r="F55" s="21" t="n">
        <v>1</v>
      </c>
      <c r="G55" s="21" t="n">
        <v>1</v>
      </c>
      <c r="H55" s="20" t="s">
        <v>65</v>
      </c>
      <c r="I55" s="25" t="s">
        <v>101</v>
      </c>
      <c r="K55" s="1" t="n">
        <f aca="false">IF(AND(NOT(E55=""),NOT(H55="")),IF(AND(NOT(F55=""),NOT(G55="")),1,0),0)</f>
        <v>1</v>
      </c>
      <c r="M55" s="47" t="n">
        <f aca="false">IF(NOT(N55=""),SUM(AV55:BE55),"")</f>
        <v>6</v>
      </c>
      <c r="N55" s="0" t="str">
        <f aca="false">IF(NOT('Teams - Setup'!B29=""),'Teams - Setup'!B29,"")</f>
        <v>Vancouver</v>
      </c>
      <c r="P55" s="1" t="n">
        <f aca="false">IF(NOT(N55=""),AB55+AK55,"")</f>
        <v>20</v>
      </c>
      <c r="R55" s="1" t="n">
        <f aca="false">IF(NOT(N55=""),AC55+AL55,"")</f>
        <v>12</v>
      </c>
      <c r="S55" s="1" t="n">
        <f aca="false">IF(NOT(N55=""),IF(R55&gt;0,P55/R55,0),"")</f>
        <v>1.66666666666667</v>
      </c>
      <c r="U55" s="1" t="n">
        <f aca="false">IF(NOT(N55=""),AD55+AM55,"")</f>
        <v>5</v>
      </c>
      <c r="V55" s="1" t="n">
        <f aca="false">IF(NOT(N55=""),AE55+AN55,"")</f>
        <v>2</v>
      </c>
      <c r="W55" s="1" t="n">
        <f aca="false">IF(NOT(N55=""),AF55+AO55,"")</f>
        <v>5</v>
      </c>
      <c r="X55" s="1" t="n">
        <f aca="false">IF(NOT(N55=""),AG55+AP55,"")</f>
        <v>22</v>
      </c>
      <c r="Y55" s="1" t="n">
        <f aca="false">IF(NOT(N55=""),AH55+AQ55,"")</f>
        <v>17</v>
      </c>
      <c r="Z55" s="1" t="n">
        <f aca="false">IF(NOT(N55=""),X55-Y55,"")</f>
        <v>5</v>
      </c>
      <c r="AB55" s="1" t="n">
        <f aca="false">IF(NOT(N55=""),(AD55*PtsHomeWin)+(AF55*PtsHomeDraw)+(AE55*PtsHomeLoss),"")</f>
        <v>11</v>
      </c>
      <c r="AC55" s="1" t="n">
        <f aca="false">IF(NOT(N55=""),SUMPRODUCT((HomeTeam=N55)*GamePlayed),"")</f>
        <v>6</v>
      </c>
      <c r="AD55" s="1" t="n">
        <f aca="false">IF(NOT(N55=""),SUMPRODUCT((HomeTeam=N55)*(HomeScore&gt;AwayScore)*GamePlayed),"")</f>
        <v>3</v>
      </c>
      <c r="AE55" s="1" t="n">
        <f aca="false">IF(NOT(N55=""),SUMPRODUCT((HomeTeam=N55)*(HomeScore&lt;AwayScore)*GamePlayed),"")</f>
        <v>1</v>
      </c>
      <c r="AF55" s="1" t="n">
        <f aca="false">IF(NOT(N55=""),SUMPRODUCT((HomeTeam=N55)*(HomeScore=AwayScore)*GamePlayed),"")</f>
        <v>2</v>
      </c>
      <c r="AG55" s="1" t="n">
        <f aca="false">IF(NOT(N55=""),SUMPRODUCT((HomeTeam=N55)*HomeScore*GamePlayed),"")</f>
        <v>14</v>
      </c>
      <c r="AH55" s="1" t="n">
        <f aca="false">IF(NOT(N55=""),SUMPRODUCT((HomeTeam=N55)*AwayScore*GamePlayed),"")</f>
        <v>10</v>
      </c>
      <c r="AI55" s="1" t="n">
        <f aca="false">IF(NOT(N55=""),AG55-AH55,"")</f>
        <v>4</v>
      </c>
      <c r="AK55" s="1" t="n">
        <f aca="false">IF(NOT(N55=""),(AM55*PtsAwayWin)+(AO55*PtsAwayDraw)+(AN55*PtsAwayLoss),"")</f>
        <v>9</v>
      </c>
      <c r="AL55" s="1" t="n">
        <f aca="false">IF(NOT(N55=""),SUMPRODUCT((AwayTeam=N55)*GamePlayed),"")</f>
        <v>6</v>
      </c>
      <c r="AM55" s="1" t="n">
        <f aca="false">IF(NOT(N55=""),SUMPRODUCT((AwayTeam=N55)*(AwayScore&gt;HomeScore)*GamePlayed),"")</f>
        <v>2</v>
      </c>
      <c r="AN55" s="1" t="n">
        <f aca="false">IF(NOT(N55=""),SUMPRODUCT((AwayTeam=N55)*(AwayScore&lt;HomeScore)*GamePlayed),"")</f>
        <v>1</v>
      </c>
      <c r="AO55" s="1" t="n">
        <f aca="false">IF(NOT(N55=""),SUMPRODUCT((AwayTeam=N55)*(AwayScore=HomeScore)*GamePlayed),"")</f>
        <v>3</v>
      </c>
      <c r="AP55" s="1" t="n">
        <f aca="false">IF(NOT(N55=""),SUMPRODUCT((AwayTeam=N55)*AwayScore*GamePlayed),"")</f>
        <v>8</v>
      </c>
      <c r="AQ55" s="1" t="n">
        <f aca="false">IF(NOT(N55=""),SUMPRODUCT((AwayTeam=N55)*HomeScore*GamePlayed),"")</f>
        <v>7</v>
      </c>
      <c r="AR55" s="1" t="n">
        <f aca="false">IF(NOT(N55=""),AP55-AQ55,"")</f>
        <v>1</v>
      </c>
      <c r="AT55" s="1" t="n">
        <f aca="false">IF(NOT(N55=""),IF(NOT('Teams - Setup'!F29=""),'Teams - Setup'!F29,0),"")</f>
        <v>0</v>
      </c>
      <c r="AV55" s="1" t="n">
        <f aca="false">IF(NOT(N55=""),RANK(P55,P$35:P$58,0),"")</f>
        <v>6</v>
      </c>
      <c r="AW55" s="1" t="n">
        <f aca="false">IF(NOT(N55=""),SUMPRODUCT((P$35:P$58=P55)*(U$35:U$58&gt;U55)),"")</f>
        <v>0</v>
      </c>
      <c r="AX55" s="1" t="n">
        <f aca="false">IF(NOT(N55=""),SUMPRODUCT((P$35:P$58=P55)*(U$35:U$58=U55)*(Z$35:Z$58&gt;Z55)),"")</f>
        <v>0</v>
      </c>
      <c r="AY55" s="1" t="n">
        <f aca="false">IF(NOT(N55=""),SUMPRODUCT((P$35:P$58=P55)*(U$35:U$58=U55)*(Z$35:Z$58=Z55)*(X$35:X$58&gt;X55)),"")</f>
        <v>0</v>
      </c>
      <c r="AZ55" s="1" t="n">
        <f aca="false">IF(NOT(N55=""),SUMPRODUCT((P$35:P$58=P55)*(U$35:U$58=U55)*(Z$35:Z$58=Z55)*(X$35:X$58=X55)*(AT$35:AT$58&lt;AT55)),"")</f>
        <v>0</v>
      </c>
      <c r="BA55" s="1" t="n">
        <f aca="false">IF(NOT(N55=""),SUMPRODUCT((P$35:P$58=P55)*(U$35:U$58=U55)*(Z$35:Z$58=Z55)*(X$35:X$58=X55)*(AT$35:AT$58=AT55)*(AR$35:AR$58&gt;AR55)),"")</f>
        <v>0</v>
      </c>
      <c r="BB55" s="1" t="n">
        <f aca="false">IF(NOT(N55=""),SUMPRODUCT((P$35:P$58=P55)*(U$35:U$58=U55)*(Z$35:Z$58=Z55)*(X$35:X$58=X55)*(AT$35:AT$58=AT55)*(AR$35:AR$58=AR55)*(AP$35:AP$58&gt;AP55)),"")</f>
        <v>0</v>
      </c>
      <c r="BC55" s="1" t="n">
        <f aca="false">IF(NOT(N55=""),SUMPRODUCT((P$35:P$58=P55)*(U$35:U$58=U55)*(Z$35:Z$58=Z55)*(X$35:X$58=X55)*(AT$35:AT$58=AT55)*(AR$35:AR$58=AR55)*(AP$35:AP$58=AP55)*(AI$35:AI$58&gt;AI55)),"")</f>
        <v>0</v>
      </c>
      <c r="BD55" s="1" t="n">
        <f aca="false">IF(NOT(N55=""),SUMPRODUCT((P$35:P$58=P55)*(U$35:U$58=U55)*(Z$35:Z$58=Z55)*(X$35:X$58=X55)*(AT$35:AT$58=AT55)*(AR$35:AR$58=AR55)*(AP$35:AP$58=AP55)*(AI$35:AI$58=AI55)*(AG$35:AG$58&gt;AG55)),"")</f>
        <v>0</v>
      </c>
      <c r="BE55" s="1" t="n">
        <f aca="false">IF(NOT(N55=""),SUMPRODUCT((P$35:P$58=P55)*(U$35:U$58=U55)*(X$35:X$58=X55)*(Z$35:Z$58=Z55)*(AT$35:AT$58=AT55)*(AP$35:AP$58=AP55)*(AR$35:AR$58=AR55)*(AI$35:AI$58=AI55)*(AG$35:AG$58=AG55)*(BF$35:BF$58&gt;BF55)),"")</f>
        <v>0</v>
      </c>
      <c r="BF55" s="1" t="n">
        <f aca="false">IF(NOT(N55=""),IF(NOT('Teams - Setup'!G29=""),'Teams - Setup'!G29,0),"")</f>
        <v>0</v>
      </c>
      <c r="BH55" s="49" t="n">
        <f aca="false">IF(NOT(N55=""),ROW(N55),"")</f>
        <v>55</v>
      </c>
    </row>
    <row r="56" customFormat="false" ht="13.4" hidden="false" customHeight="false" outlineLevel="0" collapsed="false">
      <c r="B56" s="18" t="s">
        <v>126</v>
      </c>
      <c r="C56" s="19" t="s">
        <v>127</v>
      </c>
      <c r="D56" s="18" t="s">
        <v>128</v>
      </c>
      <c r="E56" s="41" t="s">
        <v>69</v>
      </c>
      <c r="F56" s="21" t="n">
        <v>2</v>
      </c>
      <c r="G56" s="21" t="n">
        <v>1</v>
      </c>
      <c r="H56" s="20" t="s">
        <v>83</v>
      </c>
      <c r="I56" s="25" t="s">
        <v>94</v>
      </c>
      <c r="K56" s="1" t="n">
        <f aca="false">IF(AND(NOT(E56=""),NOT(H56="")),IF(AND(NOT(F56=""),NOT(G56="")),1,0),0)</f>
        <v>1</v>
      </c>
      <c r="M56" s="47" t="str">
        <f aca="false">IF(NOT(N56=""),SUM(AV56:BE56),"")</f>
        <v/>
      </c>
      <c r="N56" s="0" t="str">
        <f aca="false">IF(NOT('Teams - Setup'!B30=""),'Teams - Setup'!B30,"")</f>
        <v/>
      </c>
      <c r="P56" s="1" t="str">
        <f aca="false">IF(NOT(N56=""),AB56+AK56,"")</f>
        <v/>
      </c>
      <c r="R56" s="1" t="str">
        <f aca="false">IF(NOT(N56=""),AC56+AL56,"")</f>
        <v/>
      </c>
      <c r="S56" s="1" t="str">
        <f aca="false">IF(NOT(N56=""),IF(R56&gt;0,P56/R56,0),"")</f>
        <v/>
      </c>
      <c r="U56" s="1" t="str">
        <f aca="false">IF(NOT(N56=""),AD56+AM56,"")</f>
        <v/>
      </c>
      <c r="V56" s="1" t="str">
        <f aca="false">IF(NOT(N56=""),AE56+AN56,"")</f>
        <v/>
      </c>
      <c r="W56" s="1" t="str">
        <f aca="false">IF(NOT(N56=""),AF56+AO56,"")</f>
        <v/>
      </c>
      <c r="X56" s="1" t="str">
        <f aca="false">IF(NOT(N56=""),AG56+AP56,"")</f>
        <v/>
      </c>
      <c r="Y56" s="1" t="str">
        <f aca="false">IF(NOT(N56=""),AH56+AQ56,"")</f>
        <v/>
      </c>
      <c r="Z56" s="1" t="str">
        <f aca="false">IF(NOT(N56=""),X56-Y56,"")</f>
        <v/>
      </c>
      <c r="AB56" s="1" t="str">
        <f aca="false">IF(NOT(N56=""),(AD56*PtsHomeWin)+(AF56*PtsHomeDraw)+(AE56*PtsHomeLoss),"")</f>
        <v/>
      </c>
      <c r="AC56" s="1" t="str">
        <f aca="false">IF(NOT(N56=""),SUMPRODUCT((HomeTeam=N56)*GamePlayed),"")</f>
        <v/>
      </c>
      <c r="AD56" s="1" t="str">
        <f aca="false">IF(NOT(N56=""),SUMPRODUCT((HomeTeam=N56)*(HomeScore&gt;AwayScore)*GamePlayed),"")</f>
        <v/>
      </c>
      <c r="AE56" s="1" t="str">
        <f aca="false">IF(NOT(N56=""),SUMPRODUCT((HomeTeam=N56)*(HomeScore&lt;AwayScore)*GamePlayed),"")</f>
        <v/>
      </c>
      <c r="AF56" s="1" t="str">
        <f aca="false">IF(NOT(N56=""),SUMPRODUCT((HomeTeam=N56)*(HomeScore=AwayScore)*GamePlayed),"")</f>
        <v/>
      </c>
      <c r="AG56" s="1" t="str">
        <f aca="false">IF(NOT(N56=""),SUMPRODUCT((HomeTeam=N56)*HomeScore*GamePlayed),"")</f>
        <v/>
      </c>
      <c r="AH56" s="1" t="str">
        <f aca="false">IF(NOT(N56=""),SUMPRODUCT((HomeTeam=N56)*AwayScore*GamePlayed),"")</f>
        <v/>
      </c>
      <c r="AI56" s="1" t="str">
        <f aca="false">IF(NOT(N56=""),AG56-AH56,"")</f>
        <v/>
      </c>
      <c r="AK56" s="1" t="str">
        <f aca="false">IF(NOT(N56=""),(AM56*PtsAwayWin)+(AO56*PtsAwayDraw)+(AN56*PtsAwayLoss),"")</f>
        <v/>
      </c>
      <c r="AL56" s="1" t="str">
        <f aca="false">IF(NOT(N56=""),SUMPRODUCT((AwayTeam=N56)*GamePlayed),"")</f>
        <v/>
      </c>
      <c r="AM56" s="1" t="str">
        <f aca="false">IF(NOT(N56=""),SUMPRODUCT((AwayTeam=N56)*(AwayScore&gt;HomeScore)*GamePlayed),"")</f>
        <v/>
      </c>
      <c r="AN56" s="1" t="str">
        <f aca="false">IF(NOT(N56=""),SUMPRODUCT((AwayTeam=N56)*(AwayScore&lt;HomeScore)*GamePlayed),"")</f>
        <v/>
      </c>
      <c r="AO56" s="1" t="str">
        <f aca="false">IF(NOT(N56=""),SUMPRODUCT((AwayTeam=N56)*(AwayScore=HomeScore)*GamePlayed),"")</f>
        <v/>
      </c>
      <c r="AP56" s="1" t="str">
        <f aca="false">IF(NOT(N56=""),SUMPRODUCT((AwayTeam=N56)*AwayScore*GamePlayed),"")</f>
        <v/>
      </c>
      <c r="AQ56" s="1" t="str">
        <f aca="false">IF(NOT(N56=""),SUMPRODUCT((AwayTeam=N56)*HomeScore*GamePlayed),"")</f>
        <v/>
      </c>
      <c r="AR56" s="1" t="str">
        <f aca="false">IF(NOT(N56=""),AP56-AQ56,"")</f>
        <v/>
      </c>
      <c r="AT56" s="1" t="str">
        <f aca="false">IF(NOT(N56=""),IF(NOT('Teams - Setup'!F30=""),'Teams - Setup'!F30,0),"")</f>
        <v/>
      </c>
      <c r="AV56" s="1" t="str">
        <f aca="false">IF(NOT(N56=""),RANK(P56,P$35:P$58,0),"")</f>
        <v/>
      </c>
      <c r="AW56" s="1" t="str">
        <f aca="false">IF(NOT(N56=""),SUMPRODUCT((P$35:P$58=P56)*(U$35:U$58&gt;U56)),"")</f>
        <v/>
      </c>
      <c r="AX56" s="1" t="str">
        <f aca="false">IF(NOT(N56=""),SUMPRODUCT((P$35:P$58=P56)*(U$35:U$58=U56)*(Z$35:Z$58&gt;Z56)),"")</f>
        <v/>
      </c>
      <c r="AY56" s="1" t="str">
        <f aca="false">IF(NOT(N56=""),SUMPRODUCT((P$35:P$58=P56)*(U$35:U$58=U56)*(Z$35:Z$58=Z56)*(X$35:X$58&gt;X56)),"")</f>
        <v/>
      </c>
      <c r="AZ56" s="1" t="str">
        <f aca="false">IF(NOT(N56=""),SUMPRODUCT((P$35:P$58=P56)*(U$35:U$58=U56)*(Z$35:Z$58=Z56)*(X$35:X$58=X56)*(AT$35:AT$58&lt;AT56)),"")</f>
        <v/>
      </c>
      <c r="BA56" s="1" t="str">
        <f aca="false">IF(NOT(N56=""),SUMPRODUCT((P$35:P$58=P56)*(U$35:U$58=U56)*(Z$35:Z$58=Z56)*(X$35:X$58=X56)*(AT$35:AT$58=AT56)*(AR$35:AR$58&gt;AR56)),"")</f>
        <v/>
      </c>
      <c r="BB56" s="1" t="str">
        <f aca="false">IF(NOT(N56=""),SUMPRODUCT((P$35:P$58=P56)*(U$35:U$58=U56)*(Z$35:Z$58=Z56)*(X$35:X$58=X56)*(AT$35:AT$58=AT56)*(AR$35:AR$58=AR56)*(AP$35:AP$58&gt;AP56)),"")</f>
        <v/>
      </c>
      <c r="BC56" s="1" t="str">
        <f aca="false">IF(NOT(N56=""),SUMPRODUCT((P$35:P$58=P56)*(U$35:U$58=U56)*(Z$35:Z$58=Z56)*(X$35:X$58=X56)*(AT$35:AT$58=AT56)*(AR$35:AR$58=AR56)*(AP$35:AP$58=AP56)*(AI$35:AI$58&gt;AI56)),"")</f>
        <v/>
      </c>
      <c r="BD56" s="1" t="str">
        <f aca="false">IF(NOT(N56=""),SUMPRODUCT((P$35:P$58=P56)*(U$35:U$58=U56)*(Z$35:Z$58=Z56)*(X$35:X$58=X56)*(AT$35:AT$58=AT56)*(AR$35:AR$58=AR56)*(AP$35:AP$58=AP56)*(AI$35:AI$58=AI56)*(AG$35:AG$58&gt;AG56)),"")</f>
        <v/>
      </c>
      <c r="BE56" s="1" t="str">
        <f aca="false">IF(NOT(N56=""),SUMPRODUCT((P$35:P$58=P56)*(U$35:U$58=U56)*(X$35:X$58=X56)*(Z$35:Z$58=Z56)*(AT$35:AT$58=AT56)*(AP$35:AP$58=AP56)*(AR$35:AR$58=AR56)*(AI$35:AI$58=AI56)*(AG$35:AG$58=AG56)*(BF$35:BF$58&gt;BF56)),"")</f>
        <v/>
      </c>
      <c r="BF56" s="1" t="str">
        <f aca="false">IF(NOT(N56=""),IF(NOT('Teams - Setup'!G30=""),'Teams - Setup'!G30,0),"")</f>
        <v/>
      </c>
      <c r="BH56" s="49" t="str">
        <f aca="false">IF(NOT(N56=""),ROW(N56),"")</f>
        <v/>
      </c>
    </row>
    <row r="57" customFormat="false" ht="13.4" hidden="false" customHeight="false" outlineLevel="0" collapsed="false">
      <c r="B57" s="18" t="s">
        <v>42</v>
      </c>
      <c r="C57" s="19" t="s">
        <v>129</v>
      </c>
      <c r="D57" s="18" t="s">
        <v>91</v>
      </c>
      <c r="E57" s="41" t="s">
        <v>89</v>
      </c>
      <c r="F57" s="21" t="n">
        <v>1</v>
      </c>
      <c r="G57" s="21" t="n">
        <v>1</v>
      </c>
      <c r="H57" s="20" t="s">
        <v>76</v>
      </c>
      <c r="I57" s="25" t="s">
        <v>113</v>
      </c>
      <c r="K57" s="1" t="n">
        <f aca="false">IF(AND(NOT(E57=""),NOT(H57="")),IF(AND(NOT(F57=""),NOT(G57="")),1,0),0)</f>
        <v>1</v>
      </c>
      <c r="M57" s="47" t="str">
        <f aca="false">IF(NOT(N57=""),SUM(AV57:BE57),"")</f>
        <v/>
      </c>
      <c r="N57" s="0" t="str">
        <f aca="false">IF(NOT('Teams - Setup'!B31=""),'Teams - Setup'!B31,"")</f>
        <v/>
      </c>
      <c r="P57" s="1" t="str">
        <f aca="false">IF(NOT(N57=""),AB57+AK57,"")</f>
        <v/>
      </c>
      <c r="R57" s="1" t="str">
        <f aca="false">IF(NOT(N57=""),AC57+AL57,"")</f>
        <v/>
      </c>
      <c r="S57" s="1" t="str">
        <f aca="false">IF(NOT(N57=""),IF(R57&gt;0,P57/R57,0),"")</f>
        <v/>
      </c>
      <c r="U57" s="1" t="str">
        <f aca="false">IF(NOT(N57=""),AD57+AM57,"")</f>
        <v/>
      </c>
      <c r="V57" s="1" t="str">
        <f aca="false">IF(NOT(N57=""),AE57+AN57,"")</f>
        <v/>
      </c>
      <c r="W57" s="1" t="str">
        <f aca="false">IF(NOT(N57=""),AF57+AO57,"")</f>
        <v/>
      </c>
      <c r="X57" s="1" t="str">
        <f aca="false">IF(NOT(N57=""),AG57+AP57,"")</f>
        <v/>
      </c>
      <c r="Y57" s="1" t="str">
        <f aca="false">IF(NOT(N57=""),AH57+AQ57,"")</f>
        <v/>
      </c>
      <c r="Z57" s="1" t="str">
        <f aca="false">IF(NOT(N57=""),X57-Y57,"")</f>
        <v/>
      </c>
      <c r="AB57" s="1" t="str">
        <f aca="false">IF(NOT(N57=""),(AD57*PtsHomeWin)+(AF57*PtsHomeDraw)+(AE57*PtsHomeLoss),"")</f>
        <v/>
      </c>
      <c r="AC57" s="1" t="str">
        <f aca="false">IF(NOT(N57=""),SUMPRODUCT((HomeTeam=N57)*GamePlayed),"")</f>
        <v/>
      </c>
      <c r="AD57" s="1" t="str">
        <f aca="false">IF(NOT(N57=""),SUMPRODUCT((HomeTeam=N57)*(HomeScore&gt;AwayScore)*GamePlayed),"")</f>
        <v/>
      </c>
      <c r="AE57" s="1" t="str">
        <f aca="false">IF(NOT(N57=""),SUMPRODUCT((HomeTeam=N57)*(HomeScore&lt;AwayScore)*GamePlayed),"")</f>
        <v/>
      </c>
      <c r="AF57" s="1" t="str">
        <f aca="false">IF(NOT(N57=""),SUMPRODUCT((HomeTeam=N57)*(HomeScore=AwayScore)*GamePlayed),"")</f>
        <v/>
      </c>
      <c r="AG57" s="1" t="str">
        <f aca="false">IF(NOT(N57=""),SUMPRODUCT((HomeTeam=N57)*HomeScore*GamePlayed),"")</f>
        <v/>
      </c>
      <c r="AH57" s="1" t="str">
        <f aca="false">IF(NOT(N57=""),SUMPRODUCT((HomeTeam=N57)*AwayScore*GamePlayed),"")</f>
        <v/>
      </c>
      <c r="AI57" s="1" t="str">
        <f aca="false">IF(NOT(N57=""),AG57-AH57,"")</f>
        <v/>
      </c>
      <c r="AK57" s="1" t="str">
        <f aca="false">IF(NOT(N57=""),(AM57*PtsAwayWin)+(AO57*PtsAwayDraw)+(AN57*PtsAwayLoss),"")</f>
        <v/>
      </c>
      <c r="AL57" s="1" t="str">
        <f aca="false">IF(NOT(N57=""),SUMPRODUCT((AwayTeam=N57)*GamePlayed),"")</f>
        <v/>
      </c>
      <c r="AM57" s="1" t="str">
        <f aca="false">IF(NOT(N57=""),SUMPRODUCT((AwayTeam=N57)*(AwayScore&gt;HomeScore)*GamePlayed),"")</f>
        <v/>
      </c>
      <c r="AN57" s="1" t="str">
        <f aca="false">IF(NOT(N57=""),SUMPRODUCT((AwayTeam=N57)*(AwayScore&lt;HomeScore)*GamePlayed),"")</f>
        <v/>
      </c>
      <c r="AO57" s="1" t="str">
        <f aca="false">IF(NOT(N57=""),SUMPRODUCT((AwayTeam=N57)*(AwayScore=HomeScore)*GamePlayed),"")</f>
        <v/>
      </c>
      <c r="AP57" s="1" t="str">
        <f aca="false">IF(NOT(N57=""),SUMPRODUCT((AwayTeam=N57)*AwayScore*GamePlayed),"")</f>
        <v/>
      </c>
      <c r="AQ57" s="1" t="str">
        <f aca="false">IF(NOT(N57=""),SUMPRODUCT((AwayTeam=N57)*HomeScore*GamePlayed),"")</f>
        <v/>
      </c>
      <c r="AR57" s="1" t="str">
        <f aca="false">IF(NOT(N57=""),AP57-AQ57,"")</f>
        <v/>
      </c>
      <c r="AT57" s="1" t="str">
        <f aca="false">IF(NOT(N57=""),IF(NOT('Teams - Setup'!F31=""),'Teams - Setup'!F31,0),"")</f>
        <v/>
      </c>
      <c r="AV57" s="1" t="str">
        <f aca="false">IF(NOT(N57=""),RANK(P57,P$35:P$58,0),"")</f>
        <v/>
      </c>
      <c r="AW57" s="1" t="str">
        <f aca="false">IF(NOT(N57=""),SUMPRODUCT((P$35:P$58=P57)*(U$35:U$58&gt;U57)),"")</f>
        <v/>
      </c>
      <c r="AX57" s="1" t="str">
        <f aca="false">IF(NOT(N57=""),SUMPRODUCT((P$35:P$58=P57)*(U$35:U$58=U57)*(Z$35:Z$58&gt;Z57)),"")</f>
        <v/>
      </c>
      <c r="AY57" s="1" t="str">
        <f aca="false">IF(NOT(N57=""),SUMPRODUCT((P$35:P$58=P57)*(U$35:U$58=U57)*(Z$35:Z$58=Z57)*(X$35:X$58&gt;X57)),"")</f>
        <v/>
      </c>
      <c r="AZ57" s="1" t="str">
        <f aca="false">IF(NOT(N57=""),SUMPRODUCT((P$35:P$58=P57)*(U$35:U$58=U57)*(Z$35:Z$58=Z57)*(X$35:X$58=X57)*(AT$35:AT$58&lt;AT57)),"")</f>
        <v/>
      </c>
      <c r="BA57" s="1" t="str">
        <f aca="false">IF(NOT(N57=""),SUMPRODUCT((P$35:P$58=P57)*(U$35:U$58=U57)*(Z$35:Z$58=Z57)*(X$35:X$58=X57)*(AT$35:AT$58=AT57)*(AR$35:AR$58&gt;AR57)),"")</f>
        <v/>
      </c>
      <c r="BB57" s="1" t="str">
        <f aca="false">IF(NOT(N57=""),SUMPRODUCT((P$35:P$58=P57)*(U$35:U$58=U57)*(Z$35:Z$58=Z57)*(X$35:X$58=X57)*(AT$35:AT$58=AT57)*(AR$35:AR$58=AR57)*(AP$35:AP$58&gt;AP57)),"")</f>
        <v/>
      </c>
      <c r="BC57" s="1" t="str">
        <f aca="false">IF(NOT(N57=""),SUMPRODUCT((P$35:P$58=P57)*(U$35:U$58=U57)*(Z$35:Z$58=Z57)*(X$35:X$58=X57)*(AT$35:AT$58=AT57)*(AR$35:AR$58=AR57)*(AP$35:AP$58=AP57)*(AI$35:AI$58&gt;AI57)),"")</f>
        <v/>
      </c>
      <c r="BD57" s="1" t="str">
        <f aca="false">IF(NOT(N57=""),SUMPRODUCT((P$35:P$58=P57)*(U$35:U$58=U57)*(Z$35:Z$58=Z57)*(X$35:X$58=X57)*(AT$35:AT$58=AT57)*(AR$35:AR$58=AR57)*(AP$35:AP$58=AP57)*(AI$35:AI$58=AI57)*(AG$35:AG$58&gt;AG57)),"")</f>
        <v/>
      </c>
      <c r="BE57" s="1" t="str">
        <f aca="false">IF(NOT(N57=""),SUMPRODUCT((P$35:P$58=P57)*(U$35:U$58=U57)*(X$35:X$58=X57)*(Z$35:Z$58=Z57)*(AT$35:AT$58=AT57)*(AP$35:AP$58=AP57)*(AR$35:AR$58=AR57)*(AI$35:AI$58=AI57)*(AG$35:AG$58=AG57)*(BF$35:BF$58&gt;BF57)),"")</f>
        <v/>
      </c>
      <c r="BF57" s="1" t="str">
        <f aca="false">IF(NOT(N57=""),IF(NOT('Teams - Setup'!G31=""),'Teams - Setup'!G31,0),"")</f>
        <v/>
      </c>
      <c r="BH57" s="49" t="str">
        <f aca="false">IF(NOT(N57=""),ROW(N57),"")</f>
        <v/>
      </c>
    </row>
    <row r="58" customFormat="false" ht="13.4" hidden="false" customHeight="false" outlineLevel="0" collapsed="false">
      <c r="B58" s="18" t="s">
        <v>42</v>
      </c>
      <c r="C58" s="19" t="s">
        <v>129</v>
      </c>
      <c r="D58" s="18" t="s">
        <v>91</v>
      </c>
      <c r="E58" s="41" t="s">
        <v>83</v>
      </c>
      <c r="F58" s="21" t="n">
        <v>0</v>
      </c>
      <c r="G58" s="21" t="n">
        <v>0</v>
      </c>
      <c r="H58" s="20" t="s">
        <v>75</v>
      </c>
      <c r="I58" s="25" t="s">
        <v>92</v>
      </c>
      <c r="K58" s="1" t="n">
        <f aca="false">IF(AND(NOT(E58=""),NOT(H58="")),IF(AND(NOT(F58=""),NOT(G58="")),1,0),0)</f>
        <v>1</v>
      </c>
      <c r="M58" s="50" t="str">
        <f aca="false">IF(NOT(N58=""),SUM(AV58:BE58),"")</f>
        <v/>
      </c>
      <c r="N58" s="51" t="str">
        <f aca="false">IF(NOT('Teams - Setup'!B32=""),'Teams - Setup'!B32,"")</f>
        <v/>
      </c>
      <c r="O58" s="51"/>
      <c r="P58" s="52" t="str">
        <f aca="false">IF(NOT(N58=""),AB58+AK58,"")</f>
        <v/>
      </c>
      <c r="Q58" s="51"/>
      <c r="R58" s="52" t="str">
        <f aca="false">IF(NOT(N58=""),AC58+AL58,"")</f>
        <v/>
      </c>
      <c r="S58" s="52" t="str">
        <f aca="false">IF(NOT(N58=""),IF(R58&gt;0,P58/R58,0),"")</f>
        <v/>
      </c>
      <c r="T58" s="51"/>
      <c r="U58" s="52" t="str">
        <f aca="false">IF(NOT(N58=""),AD58+AM58,"")</f>
        <v/>
      </c>
      <c r="V58" s="52" t="str">
        <f aca="false">IF(NOT(N58=""),AE58+AN58,"")</f>
        <v/>
      </c>
      <c r="W58" s="52" t="str">
        <f aca="false">IF(NOT(N58=""),AF58+AO58,"")</f>
        <v/>
      </c>
      <c r="X58" s="52" t="str">
        <f aca="false">IF(NOT(N58=""),AG58+AP58,"")</f>
        <v/>
      </c>
      <c r="Y58" s="52" t="str">
        <f aca="false">IF(NOT(N58=""),AH58+AQ58,"")</f>
        <v/>
      </c>
      <c r="Z58" s="52" t="str">
        <f aca="false">IF(NOT(N58=""),X58-Y58,"")</f>
        <v/>
      </c>
      <c r="AA58" s="51"/>
      <c r="AB58" s="52" t="str">
        <f aca="false">IF(NOT(N58=""),(AD58*PtsHomeWin)+(AF58*PtsHomeDraw)+(AE58*PtsHomeLoss),"")</f>
        <v/>
      </c>
      <c r="AC58" s="52" t="str">
        <f aca="false">IF(NOT(N58=""),SUMPRODUCT((HomeTeam=N58)*GamePlayed),"")</f>
        <v/>
      </c>
      <c r="AD58" s="52" t="str">
        <f aca="false">IF(NOT(N58=""),SUMPRODUCT((HomeTeam=N58)*(HomeScore&gt;AwayScore)*GamePlayed),"")</f>
        <v/>
      </c>
      <c r="AE58" s="52" t="str">
        <f aca="false">IF(NOT(N58=""),SUMPRODUCT((HomeTeam=N58)*(HomeScore&lt;AwayScore)*GamePlayed),"")</f>
        <v/>
      </c>
      <c r="AF58" s="52" t="str">
        <f aca="false">IF(NOT(N58=""),SUMPRODUCT((HomeTeam=N58)*(HomeScore=AwayScore)*GamePlayed),"")</f>
        <v/>
      </c>
      <c r="AG58" s="52" t="str">
        <f aca="false">IF(NOT(N58=""),SUMPRODUCT((HomeTeam=N58)*HomeScore*GamePlayed),"")</f>
        <v/>
      </c>
      <c r="AH58" s="52" t="str">
        <f aca="false">IF(NOT(N58=""),SUMPRODUCT((HomeTeam=N58)*AwayScore*GamePlayed),"")</f>
        <v/>
      </c>
      <c r="AI58" s="52" t="str">
        <f aca="false">IF(NOT(N58=""),AG58-AH58,"")</f>
        <v/>
      </c>
      <c r="AJ58" s="51"/>
      <c r="AK58" s="52" t="str">
        <f aca="false">IF(NOT(N58=""),(AM58*PtsAwayWin)+(AO58*PtsAwayDraw)+(AN58*PtsAwayLoss),"")</f>
        <v/>
      </c>
      <c r="AL58" s="52" t="str">
        <f aca="false">IF(NOT(N58=""),SUMPRODUCT((AwayTeam=N58)*GamePlayed),"")</f>
        <v/>
      </c>
      <c r="AM58" s="52" t="str">
        <f aca="false">IF(NOT(N58=""),SUMPRODUCT((AwayTeam=N58)*(AwayScore&gt;HomeScore)*GamePlayed),"")</f>
        <v/>
      </c>
      <c r="AN58" s="52" t="str">
        <f aca="false">IF(NOT(N58=""),SUMPRODUCT((AwayTeam=N58)*(AwayScore&lt;HomeScore)*GamePlayed),"")</f>
        <v/>
      </c>
      <c r="AO58" s="52" t="str">
        <f aca="false">IF(NOT(N58=""),SUMPRODUCT((AwayTeam=N58)*(AwayScore=HomeScore)*GamePlayed),"")</f>
        <v/>
      </c>
      <c r="AP58" s="52" t="str">
        <f aca="false">IF(NOT(N58=""),SUMPRODUCT((AwayTeam=N58)*AwayScore*GamePlayed),"")</f>
        <v/>
      </c>
      <c r="AQ58" s="52" t="str">
        <f aca="false">IF(NOT(N58=""),SUMPRODUCT((AwayTeam=N58)*HomeScore*GamePlayed),"")</f>
        <v/>
      </c>
      <c r="AR58" s="52" t="str">
        <f aca="false">IF(NOT(N58=""),AP58-AQ58,"")</f>
        <v/>
      </c>
      <c r="AS58" s="51"/>
      <c r="AT58" s="52" t="str">
        <f aca="false">IF(NOT(N58=""),IF(NOT('Teams - Setup'!F32=""),'Teams - Setup'!F32,0),"")</f>
        <v/>
      </c>
      <c r="AU58" s="51"/>
      <c r="AV58" s="52" t="str">
        <f aca="false">IF(NOT(N58=""),RANK(P58,P$35:P$58,0),"")</f>
        <v/>
      </c>
      <c r="AW58" s="52" t="str">
        <f aca="false">IF(NOT(N58=""),SUMPRODUCT((P$35:P$58=P58)*(U$35:U$58&gt;U58)),"")</f>
        <v/>
      </c>
      <c r="AX58" s="52" t="str">
        <f aca="false">IF(NOT(N58=""),SUMPRODUCT((P$35:P$58=P58)*(U$35:U$58=U58)*(Z$35:Z$58&gt;Z58)),"")</f>
        <v/>
      </c>
      <c r="AY58" s="52" t="str">
        <f aca="false">IF(NOT(N58=""),SUMPRODUCT((P$35:P$58=P58)*(U$35:U$58=U58)*(Z$35:Z$58=Z58)*(X$35:X$58&gt;X58)),"")</f>
        <v/>
      </c>
      <c r="AZ58" s="52" t="str">
        <f aca="false">IF(NOT(N58=""),SUMPRODUCT((P$35:P$58=P58)*(U$35:U$58=U58)*(Z$35:Z$58=Z58)*(X$35:X$58=X58)*(AT$35:AT$58&lt;AT58)),"")</f>
        <v/>
      </c>
      <c r="BA58" s="52" t="str">
        <f aca="false">IF(NOT(N58=""),SUMPRODUCT((P$35:P$58=P58)*(U$35:U$58=U58)*(Z$35:Z$58=Z58)*(X$35:X$58=X58)*(AT$35:AT$58=AT58)*(AR$35:AR$58&gt;AR58)),"")</f>
        <v/>
      </c>
      <c r="BB58" s="52" t="str">
        <f aca="false">IF(NOT(N58=""),SUMPRODUCT((P$35:P$58=P58)*(U$35:U$58=U58)*(Z$35:Z$58=Z58)*(X$35:X$58=X58)*(AT$35:AT$58=AT58)*(AR$35:AR$58=AR58)*(AP$35:AP$58&gt;AP58)),"")</f>
        <v/>
      </c>
      <c r="BC58" s="52" t="str">
        <f aca="false">IF(NOT(N58=""),SUMPRODUCT((P$35:P$58=P58)*(U$35:U$58=U58)*(Z$35:Z$58=Z58)*(X$35:X$58=X58)*(AT$35:AT$58=AT58)*(AR$35:AR$58=AR58)*(AP$35:AP$58=AP58)*(AI$35:AI$58&gt;AI58)),"")</f>
        <v/>
      </c>
      <c r="BD58" s="52" t="str">
        <f aca="false">IF(NOT(N58=""),SUMPRODUCT((P$35:P$58=P58)*(U$35:U$58=U58)*(Z$35:Z$58=Z58)*(X$35:X$58=X58)*(AT$35:AT$58=AT58)*(AR$35:AR$58=AR58)*(AP$35:AP$58=AP58)*(AI$35:AI$58=AI58)*(AG$35:AG$58&gt;AG58)),"")</f>
        <v/>
      </c>
      <c r="BE58" s="52" t="str">
        <f aca="false">IF(NOT(N58=""),SUMPRODUCT((P$35:P$58=P58)*(U$35:U$58=U58)*(X$35:X$58=X58)*(Z$35:Z$58=Z58)*(AT$35:AT$58=AT58)*(AP$35:AP$58=AP58)*(AR$35:AR$58=AR58)*(AI$35:AI$58=AI58)*(AG$35:AG$58=AG58)*(BF$35:BF$58&gt;BF58)),"")</f>
        <v/>
      </c>
      <c r="BF58" s="52" t="str">
        <f aca="false">IF(NOT(N58=""),IF(NOT('Teams - Setup'!G32=""),'Teams - Setup'!G32,0),"")</f>
        <v/>
      </c>
      <c r="BG58" s="51"/>
      <c r="BH58" s="54" t="str">
        <f aca="false">IF(NOT(N58=""),ROW(N58),"")</f>
        <v/>
      </c>
    </row>
    <row r="59" customFormat="false" ht="13.4" hidden="false" customHeight="false" outlineLevel="0" collapsed="false">
      <c r="B59" s="18" t="s">
        <v>42</v>
      </c>
      <c r="C59" s="19" t="s">
        <v>129</v>
      </c>
      <c r="D59" s="18" t="s">
        <v>109</v>
      </c>
      <c r="E59" s="41" t="s">
        <v>93</v>
      </c>
      <c r="F59" s="21" t="n">
        <v>0</v>
      </c>
      <c r="G59" s="21" t="n">
        <v>0</v>
      </c>
      <c r="H59" s="20" t="s">
        <v>100</v>
      </c>
      <c r="I59" s="25" t="s">
        <v>110</v>
      </c>
      <c r="K59" s="1" t="n">
        <f aca="false">IF(AND(NOT(E59=""),NOT(H59="")),IF(AND(NOT(F59=""),NOT(G59="")),1,0),0)</f>
        <v>1</v>
      </c>
    </row>
    <row r="60" customFormat="false" ht="13.4" hidden="false" customHeight="false" outlineLevel="0" collapsed="false">
      <c r="B60" s="18" t="s">
        <v>42</v>
      </c>
      <c r="C60" s="19" t="s">
        <v>129</v>
      </c>
      <c r="D60" s="18" t="s">
        <v>103</v>
      </c>
      <c r="E60" s="41" t="s">
        <v>68</v>
      </c>
      <c r="F60" s="21" t="n">
        <v>2</v>
      </c>
      <c r="G60" s="21" t="n">
        <v>2</v>
      </c>
      <c r="H60" s="20" t="s">
        <v>79</v>
      </c>
      <c r="I60" s="25" t="s">
        <v>70</v>
      </c>
      <c r="K60" s="1" t="n">
        <f aca="false">IF(AND(NOT(E60=""),NOT(H60="")),IF(AND(NOT(F60=""),NOT(G60="")),1,0),0)</f>
        <v>1</v>
      </c>
    </row>
    <row r="61" customFormat="false" ht="13.4" hidden="false" customHeight="false" outlineLevel="0" collapsed="false">
      <c r="B61" s="18" t="s">
        <v>42</v>
      </c>
      <c r="C61" s="19" t="s">
        <v>129</v>
      </c>
      <c r="D61" s="18" t="s">
        <v>128</v>
      </c>
      <c r="E61" s="41" t="s">
        <v>65</v>
      </c>
      <c r="F61" s="21" t="n">
        <v>1</v>
      </c>
      <c r="G61" s="21" t="n">
        <v>1</v>
      </c>
      <c r="H61" s="20" t="s">
        <v>64</v>
      </c>
      <c r="I61" s="25" t="s">
        <v>111</v>
      </c>
      <c r="K61" s="1" t="n">
        <f aca="false">IF(AND(NOT(E61=""),NOT(H61="")),IF(AND(NOT(F61=""),NOT(G61="")),1,0),0)</f>
        <v>1</v>
      </c>
    </row>
    <row r="62" customFormat="false" ht="13.4" hidden="false" customHeight="false" outlineLevel="0" collapsed="false">
      <c r="B62" s="18" t="s">
        <v>42</v>
      </c>
      <c r="C62" s="19" t="s">
        <v>129</v>
      </c>
      <c r="D62" s="18" t="s">
        <v>97</v>
      </c>
      <c r="E62" s="41" t="s">
        <v>72</v>
      </c>
      <c r="F62" s="21" t="n">
        <v>2</v>
      </c>
      <c r="G62" s="21" t="n">
        <v>1</v>
      </c>
      <c r="H62" s="20" t="s">
        <v>96</v>
      </c>
      <c r="I62" s="25" t="s">
        <v>74</v>
      </c>
      <c r="K62" s="1" t="n">
        <f aca="false">IF(AND(NOT(E62=""),NOT(H62="")),IF(AND(NOT(F62=""),NOT(G62="")),1,0),0)</f>
        <v>1</v>
      </c>
    </row>
    <row r="63" customFormat="false" ht="13.4" hidden="false" customHeight="false" outlineLevel="0" collapsed="false">
      <c r="B63" s="18" t="s">
        <v>42</v>
      </c>
      <c r="C63" s="19" t="s">
        <v>129</v>
      </c>
      <c r="D63" s="18" t="s">
        <v>97</v>
      </c>
      <c r="E63" s="41" t="s">
        <v>46</v>
      </c>
      <c r="F63" s="21" t="n">
        <v>4</v>
      </c>
      <c r="G63" s="21" t="n">
        <v>0</v>
      </c>
      <c r="H63" s="20" t="s">
        <v>73</v>
      </c>
      <c r="I63" s="25" t="s">
        <v>98</v>
      </c>
      <c r="K63" s="1" t="n">
        <f aca="false">IF(AND(NOT(E63=""),NOT(H63="")),IF(AND(NOT(F63=""),NOT(G63="")),1,0),0)</f>
        <v>1</v>
      </c>
    </row>
    <row r="64" customFormat="false" ht="13.4" hidden="false" customHeight="false" outlineLevel="0" collapsed="false">
      <c r="B64" s="18" t="s">
        <v>42</v>
      </c>
      <c r="C64" s="19" t="s">
        <v>129</v>
      </c>
      <c r="D64" s="18" t="s">
        <v>116</v>
      </c>
      <c r="E64" s="41" t="s">
        <v>80</v>
      </c>
      <c r="F64" s="21" t="n">
        <v>1</v>
      </c>
      <c r="G64" s="21" t="n">
        <v>0</v>
      </c>
      <c r="H64" s="20" t="s">
        <v>82</v>
      </c>
      <c r="I64" s="25" t="s">
        <v>107</v>
      </c>
      <c r="K64" s="1" t="n">
        <f aca="false">IF(AND(NOT(E64=""),NOT(H64="")),IF(AND(NOT(F64=""),NOT(G64="")),1,0),0)</f>
        <v>1</v>
      </c>
    </row>
    <row r="65" customFormat="false" ht="13.4" hidden="false" customHeight="false" outlineLevel="0" collapsed="false">
      <c r="B65" s="18" t="s">
        <v>42</v>
      </c>
      <c r="C65" s="19" t="s">
        <v>129</v>
      </c>
      <c r="D65" s="18" t="s">
        <v>99</v>
      </c>
      <c r="E65" s="41" t="s">
        <v>88</v>
      </c>
      <c r="F65" s="21" t="n">
        <v>1</v>
      </c>
      <c r="G65" s="21" t="n">
        <v>2</v>
      </c>
      <c r="H65" s="20" t="s">
        <v>45</v>
      </c>
      <c r="I65" s="25" t="s">
        <v>81</v>
      </c>
      <c r="K65" s="1" t="n">
        <f aca="false">IF(AND(NOT(E65=""),NOT(H65="")),IF(AND(NOT(F65=""),NOT(G65="")),1,0),0)</f>
        <v>1</v>
      </c>
    </row>
    <row r="66" customFormat="false" ht="13.4" hidden="false" customHeight="false" outlineLevel="0" collapsed="false">
      <c r="B66" s="18" t="s">
        <v>126</v>
      </c>
      <c r="C66" s="19" t="s">
        <v>130</v>
      </c>
      <c r="D66" s="18" t="s">
        <v>128</v>
      </c>
      <c r="E66" s="41" t="s">
        <v>69</v>
      </c>
      <c r="F66" s="21" t="n">
        <v>4</v>
      </c>
      <c r="G66" s="21" t="n">
        <v>0</v>
      </c>
      <c r="H66" s="20" t="s">
        <v>75</v>
      </c>
      <c r="I66" s="25" t="s">
        <v>94</v>
      </c>
      <c r="K66" s="1" t="n">
        <f aca="false">IF(AND(NOT(E66=""),NOT(H66="")),IF(AND(NOT(F66=""),NOT(G66="")),1,0),0)</f>
        <v>1</v>
      </c>
    </row>
    <row r="67" customFormat="false" ht="13.4" hidden="false" customHeight="false" outlineLevel="0" collapsed="false">
      <c r="B67" s="18" t="s">
        <v>42</v>
      </c>
      <c r="C67" s="19" t="s">
        <v>131</v>
      </c>
      <c r="D67" s="18" t="s">
        <v>91</v>
      </c>
      <c r="E67" s="41" t="s">
        <v>45</v>
      </c>
      <c r="F67" s="21" t="n">
        <v>4</v>
      </c>
      <c r="G67" s="21" t="n">
        <v>1</v>
      </c>
      <c r="H67" s="20" t="s">
        <v>93</v>
      </c>
      <c r="I67" s="25" t="s">
        <v>47</v>
      </c>
      <c r="K67" s="1" t="n">
        <f aca="false">IF(AND(NOT(E67=""),NOT(H67="")),IF(AND(NOT(F67=""),NOT(G67="")),1,0),0)</f>
        <v>1</v>
      </c>
    </row>
    <row r="68" customFormat="false" ht="13.4" hidden="false" customHeight="false" outlineLevel="0" collapsed="false">
      <c r="B68" s="18" t="s">
        <v>42</v>
      </c>
      <c r="C68" s="19" t="s">
        <v>131</v>
      </c>
      <c r="D68" s="18" t="s">
        <v>91</v>
      </c>
      <c r="E68" s="41" t="s">
        <v>73</v>
      </c>
      <c r="F68" s="21" t="n">
        <v>1</v>
      </c>
      <c r="G68" s="21" t="n">
        <v>0</v>
      </c>
      <c r="H68" s="20" t="s">
        <v>83</v>
      </c>
      <c r="I68" s="25" t="s">
        <v>132</v>
      </c>
      <c r="K68" s="1" t="n">
        <f aca="false">IF(AND(NOT(E68=""),NOT(H68="")),IF(AND(NOT(F68=""),NOT(G68="")),1,0),0)</f>
        <v>1</v>
      </c>
    </row>
    <row r="69" customFormat="false" ht="13.4" hidden="false" customHeight="false" outlineLevel="0" collapsed="false">
      <c r="B69" s="18" t="s">
        <v>42</v>
      </c>
      <c r="C69" s="19" t="s">
        <v>131</v>
      </c>
      <c r="D69" s="18" t="s">
        <v>103</v>
      </c>
      <c r="E69" s="41" t="s">
        <v>64</v>
      </c>
      <c r="F69" s="21" t="n">
        <v>4</v>
      </c>
      <c r="G69" s="21" t="n">
        <v>1</v>
      </c>
      <c r="H69" s="20" t="s">
        <v>72</v>
      </c>
      <c r="I69" s="25" t="s">
        <v>66</v>
      </c>
      <c r="K69" s="1" t="n">
        <f aca="false">IF(AND(NOT(E69=""),NOT(H69="")),IF(AND(NOT(F69=""),NOT(G69="")),1,0),0)</f>
        <v>1</v>
      </c>
    </row>
    <row r="70" customFormat="false" ht="13.4" hidden="false" customHeight="false" outlineLevel="0" collapsed="false">
      <c r="B70" s="18" t="s">
        <v>42</v>
      </c>
      <c r="C70" s="19" t="s">
        <v>131</v>
      </c>
      <c r="D70" s="18" t="s">
        <v>128</v>
      </c>
      <c r="E70" s="41" t="s">
        <v>65</v>
      </c>
      <c r="F70" s="21" t="n">
        <v>1</v>
      </c>
      <c r="G70" s="21" t="n">
        <v>1</v>
      </c>
      <c r="H70" s="20" t="s">
        <v>69</v>
      </c>
      <c r="I70" s="25" t="s">
        <v>111</v>
      </c>
      <c r="K70" s="1" t="n">
        <f aca="false">IF(AND(NOT(E70=""),NOT(H70="")),IF(AND(NOT(F70=""),NOT(G70="")),1,0),0)</f>
        <v>1</v>
      </c>
    </row>
    <row r="71" customFormat="false" ht="13.4" hidden="false" customHeight="false" outlineLevel="0" collapsed="false">
      <c r="B71" s="18" t="s">
        <v>42</v>
      </c>
      <c r="C71" s="19" t="s">
        <v>131</v>
      </c>
      <c r="D71" s="18" t="s">
        <v>128</v>
      </c>
      <c r="E71" s="41" t="s">
        <v>76</v>
      </c>
      <c r="F71" s="21" t="n">
        <v>2</v>
      </c>
      <c r="G71" s="21" t="n">
        <v>0</v>
      </c>
      <c r="H71" s="20" t="s">
        <v>46</v>
      </c>
      <c r="I71" s="25" t="s">
        <v>106</v>
      </c>
      <c r="K71" s="1" t="n">
        <f aca="false">IF(AND(NOT(E71=""),NOT(H71="")),IF(AND(NOT(F71=""),NOT(G71="")),1,0),0)</f>
        <v>1</v>
      </c>
    </row>
    <row r="72" customFormat="false" ht="13.4" hidden="false" customHeight="false" outlineLevel="0" collapsed="false">
      <c r="B72" s="18" t="s">
        <v>42</v>
      </c>
      <c r="C72" s="19" t="s">
        <v>131</v>
      </c>
      <c r="D72" s="18" t="s">
        <v>116</v>
      </c>
      <c r="E72" s="41" t="s">
        <v>80</v>
      </c>
      <c r="F72" s="21" t="n">
        <v>2</v>
      </c>
      <c r="G72" s="21" t="n">
        <v>2</v>
      </c>
      <c r="H72" s="20" t="s">
        <v>68</v>
      </c>
      <c r="I72" s="25" t="s">
        <v>107</v>
      </c>
      <c r="K72" s="1" t="n">
        <f aca="false">IF(AND(NOT(E72=""),NOT(H72="")),IF(AND(NOT(F72=""),NOT(G72="")),1,0),0)</f>
        <v>1</v>
      </c>
    </row>
    <row r="73" customFormat="false" ht="13.4" hidden="false" customHeight="false" outlineLevel="0" collapsed="false">
      <c r="B73" s="18" t="s">
        <v>42</v>
      </c>
      <c r="C73" s="19" t="s">
        <v>131</v>
      </c>
      <c r="D73" s="18" t="s">
        <v>99</v>
      </c>
      <c r="E73" s="41" t="s">
        <v>100</v>
      </c>
      <c r="F73" s="21" t="n">
        <v>1</v>
      </c>
      <c r="G73" s="21" t="n">
        <v>0</v>
      </c>
      <c r="H73" s="20" t="s">
        <v>88</v>
      </c>
      <c r="I73" s="25" t="s">
        <v>101</v>
      </c>
      <c r="K73" s="1" t="n">
        <f aca="false">IF(AND(NOT(E73=""),NOT(H73="")),IF(AND(NOT(F73=""),NOT(G73="")),1,0),0)</f>
        <v>1</v>
      </c>
    </row>
    <row r="74" customFormat="false" ht="13.4" hidden="false" customHeight="false" outlineLevel="0" collapsed="false">
      <c r="B74" s="18" t="s">
        <v>85</v>
      </c>
      <c r="C74" s="19" t="s">
        <v>133</v>
      </c>
      <c r="D74" s="18" t="s">
        <v>87</v>
      </c>
      <c r="E74" s="41" t="s">
        <v>75</v>
      </c>
      <c r="F74" s="21" t="n">
        <v>1</v>
      </c>
      <c r="G74" s="21" t="n">
        <v>1</v>
      </c>
      <c r="H74" s="20" t="s">
        <v>82</v>
      </c>
      <c r="I74" s="25" t="s">
        <v>77</v>
      </c>
      <c r="K74" s="1" t="n">
        <f aca="false">IF(AND(NOT(E74=""),NOT(H74="")),IF(AND(NOT(F74=""),NOT(G74="")),1,0),0)</f>
        <v>1</v>
      </c>
    </row>
    <row r="75" customFormat="false" ht="13.4" hidden="false" customHeight="false" outlineLevel="0" collapsed="false">
      <c r="B75" s="18" t="s">
        <v>42</v>
      </c>
      <c r="C75" s="19" t="s">
        <v>134</v>
      </c>
      <c r="D75" s="18" t="s">
        <v>135</v>
      </c>
      <c r="E75" s="41" t="s">
        <v>96</v>
      </c>
      <c r="F75" s="21" t="n">
        <v>1</v>
      </c>
      <c r="G75" s="21" t="n">
        <v>2</v>
      </c>
      <c r="H75" s="20" t="s">
        <v>76</v>
      </c>
      <c r="I75" s="25" t="s">
        <v>108</v>
      </c>
      <c r="K75" s="1" t="n">
        <f aca="false">IF(AND(NOT(E75=""),NOT(H75="")),IF(AND(NOT(F75=""),NOT(G75="")),1,0),0)</f>
        <v>1</v>
      </c>
    </row>
    <row r="76" customFormat="false" ht="13.4" hidden="false" customHeight="false" outlineLevel="0" collapsed="false">
      <c r="B76" s="18" t="s">
        <v>42</v>
      </c>
      <c r="C76" s="19" t="s">
        <v>134</v>
      </c>
      <c r="D76" s="18" t="s">
        <v>103</v>
      </c>
      <c r="E76" s="41" t="s">
        <v>68</v>
      </c>
      <c r="F76" s="21" t="n">
        <v>3</v>
      </c>
      <c r="G76" s="21" t="n">
        <v>2</v>
      </c>
      <c r="H76" s="20" t="s">
        <v>100</v>
      </c>
      <c r="I76" s="25" t="s">
        <v>70</v>
      </c>
      <c r="K76" s="1" t="n">
        <f aca="false">IF(AND(NOT(E76=""),NOT(H76="")),IF(AND(NOT(F76=""),NOT(G76="")),1,0),0)</f>
        <v>1</v>
      </c>
    </row>
    <row r="77" customFormat="false" ht="13.4" hidden="false" customHeight="false" outlineLevel="0" collapsed="false">
      <c r="B77" s="18" t="s">
        <v>42</v>
      </c>
      <c r="C77" s="19" t="s">
        <v>134</v>
      </c>
      <c r="D77" s="18" t="s">
        <v>97</v>
      </c>
      <c r="E77" s="41" t="s">
        <v>89</v>
      </c>
      <c r="F77" s="21" t="n">
        <v>2</v>
      </c>
      <c r="G77" s="21" t="n">
        <v>3</v>
      </c>
      <c r="H77" s="20" t="s">
        <v>80</v>
      </c>
      <c r="I77" s="25" t="s">
        <v>113</v>
      </c>
      <c r="K77" s="1" t="n">
        <f aca="false">IF(AND(NOT(E77=""),NOT(H77="")),IF(AND(NOT(F77=""),NOT(G77="")),1,0),0)</f>
        <v>1</v>
      </c>
    </row>
    <row r="78" customFormat="false" ht="13.4" hidden="false" customHeight="false" outlineLevel="0" collapsed="false">
      <c r="B78" s="18" t="s">
        <v>42</v>
      </c>
      <c r="C78" s="19" t="s">
        <v>134</v>
      </c>
      <c r="D78" s="18" t="s">
        <v>136</v>
      </c>
      <c r="E78" s="41" t="s">
        <v>93</v>
      </c>
      <c r="F78" s="21" t="n">
        <v>1</v>
      </c>
      <c r="G78" s="21" t="n">
        <v>0</v>
      </c>
      <c r="H78" s="20" t="s">
        <v>79</v>
      </c>
      <c r="I78" s="25" t="s">
        <v>110</v>
      </c>
      <c r="K78" s="1" t="n">
        <f aca="false">IF(AND(NOT(E78=""),NOT(H78="")),IF(AND(NOT(F78=""),NOT(G78="")),1,0),0)</f>
        <v>1</v>
      </c>
    </row>
    <row r="79" customFormat="false" ht="13.4" hidden="false" customHeight="false" outlineLevel="0" collapsed="false">
      <c r="B79" s="18" t="s">
        <v>42</v>
      </c>
      <c r="C79" s="19" t="s">
        <v>134</v>
      </c>
      <c r="D79" s="18" t="s">
        <v>117</v>
      </c>
      <c r="E79" s="41" t="s">
        <v>45</v>
      </c>
      <c r="F79" s="21" t="n">
        <v>2</v>
      </c>
      <c r="G79" s="21" t="n">
        <v>1</v>
      </c>
      <c r="H79" s="20" t="s">
        <v>83</v>
      </c>
      <c r="I79" s="25" t="s">
        <v>47</v>
      </c>
      <c r="K79" s="1" t="n">
        <f aca="false">IF(AND(NOT(E79=""),NOT(H79="")),IF(AND(NOT(F79=""),NOT(G79="")),1,0),0)</f>
        <v>1</v>
      </c>
    </row>
    <row r="80" customFormat="false" ht="13.4" hidden="false" customHeight="false" outlineLevel="0" collapsed="false">
      <c r="B80" s="18" t="s">
        <v>42</v>
      </c>
      <c r="C80" s="19" t="s">
        <v>134</v>
      </c>
      <c r="D80" s="18" t="s">
        <v>99</v>
      </c>
      <c r="E80" s="41" t="s">
        <v>88</v>
      </c>
      <c r="F80" s="21" t="n">
        <v>1</v>
      </c>
      <c r="G80" s="21" t="n">
        <v>4</v>
      </c>
      <c r="H80" s="20" t="s">
        <v>75</v>
      </c>
      <c r="I80" s="25" t="s">
        <v>81</v>
      </c>
      <c r="K80" s="1" t="n">
        <f aca="false">IF(AND(NOT(E80=""),NOT(H80="")),IF(AND(NOT(F80=""),NOT(G80="")),1,0),0)</f>
        <v>1</v>
      </c>
    </row>
    <row r="81" customFormat="false" ht="13.4" hidden="false" customHeight="false" outlineLevel="0" collapsed="false">
      <c r="B81" s="18" t="s">
        <v>42</v>
      </c>
      <c r="C81" s="19" t="s">
        <v>134</v>
      </c>
      <c r="D81" s="18" t="s">
        <v>99</v>
      </c>
      <c r="E81" s="41" t="s">
        <v>82</v>
      </c>
      <c r="F81" s="21" t="n">
        <v>3</v>
      </c>
      <c r="G81" s="21" t="n">
        <v>2</v>
      </c>
      <c r="H81" s="20" t="s">
        <v>64</v>
      </c>
      <c r="I81" s="25" t="s">
        <v>84</v>
      </c>
      <c r="K81" s="1" t="n">
        <f aca="false">IF(AND(NOT(E81=""),NOT(H81="")),IF(AND(NOT(F81=""),NOT(G81="")),1,0),0)</f>
        <v>1</v>
      </c>
    </row>
    <row r="82" customFormat="false" ht="13.4" hidden="false" customHeight="false" outlineLevel="0" collapsed="false">
      <c r="B82" s="18" t="s">
        <v>85</v>
      </c>
      <c r="C82" s="19" t="s">
        <v>137</v>
      </c>
      <c r="D82" s="18" t="s">
        <v>87</v>
      </c>
      <c r="E82" s="41" t="s">
        <v>72</v>
      </c>
      <c r="F82" s="21" t="n">
        <v>0</v>
      </c>
      <c r="G82" s="21" t="n">
        <v>1</v>
      </c>
      <c r="H82" s="20" t="s">
        <v>69</v>
      </c>
      <c r="I82" s="25" t="s">
        <v>74</v>
      </c>
      <c r="K82" s="1" t="n">
        <f aca="false">IF(AND(NOT(E82=""),NOT(H82="")),IF(AND(NOT(F82=""),NOT(G82="")),1,0),0)</f>
        <v>1</v>
      </c>
    </row>
    <row r="83" customFormat="false" ht="13.4" hidden="false" customHeight="false" outlineLevel="0" collapsed="false">
      <c r="B83" s="18" t="s">
        <v>85</v>
      </c>
      <c r="C83" s="19" t="s">
        <v>137</v>
      </c>
      <c r="D83" s="18" t="s">
        <v>91</v>
      </c>
      <c r="E83" s="41" t="s">
        <v>46</v>
      </c>
      <c r="F83" s="21" t="n">
        <v>2</v>
      </c>
      <c r="G83" s="21" t="n">
        <v>0</v>
      </c>
      <c r="H83" s="20" t="s">
        <v>65</v>
      </c>
      <c r="I83" s="25" t="s">
        <v>98</v>
      </c>
      <c r="K83" s="1" t="n">
        <f aca="false">IF(AND(NOT(E83=""),NOT(H83="")),IF(AND(NOT(F83=""),NOT(G83="")),1,0),0)</f>
        <v>1</v>
      </c>
    </row>
    <row r="84" customFormat="false" ht="13.4" hidden="false" customHeight="false" outlineLevel="0" collapsed="false">
      <c r="B84" s="18" t="s">
        <v>126</v>
      </c>
      <c r="C84" s="19" t="s">
        <v>138</v>
      </c>
      <c r="D84" s="18" t="s">
        <v>122</v>
      </c>
      <c r="E84" s="41" t="s">
        <v>75</v>
      </c>
      <c r="F84" s="21" t="n">
        <v>1</v>
      </c>
      <c r="G84" s="21" t="n">
        <v>0</v>
      </c>
      <c r="H84" s="20" t="s">
        <v>65</v>
      </c>
      <c r="I84" s="25" t="s">
        <v>77</v>
      </c>
      <c r="K84" s="1" t="n">
        <f aca="false">IF(AND(NOT(E84=""),NOT(H84="")),IF(AND(NOT(F84=""),NOT(G84="")),1,0),0)</f>
        <v>1</v>
      </c>
    </row>
    <row r="85" customFormat="false" ht="13.4" hidden="false" customHeight="false" outlineLevel="0" collapsed="false">
      <c r="B85" s="18" t="s">
        <v>126</v>
      </c>
      <c r="C85" s="19" t="s">
        <v>138</v>
      </c>
      <c r="D85" s="18" t="s">
        <v>117</v>
      </c>
      <c r="E85" s="41" t="s">
        <v>45</v>
      </c>
      <c r="F85" s="21" t="n">
        <v>2</v>
      </c>
      <c r="G85" s="21" t="n">
        <v>1</v>
      </c>
      <c r="H85" s="20" t="s">
        <v>72</v>
      </c>
      <c r="I85" s="25" t="s">
        <v>47</v>
      </c>
      <c r="K85" s="1" t="n">
        <f aca="false">IF(AND(NOT(E85=""),NOT(H85="")),IF(AND(NOT(F85=""),NOT(G85="")),1,0),0)</f>
        <v>1</v>
      </c>
    </row>
    <row r="86" customFormat="false" ht="13.4" hidden="false" customHeight="false" outlineLevel="0" collapsed="false">
      <c r="B86" s="18" t="s">
        <v>126</v>
      </c>
      <c r="C86" s="19" t="s">
        <v>138</v>
      </c>
      <c r="D86" s="18" t="s">
        <v>99</v>
      </c>
      <c r="E86" s="41" t="s">
        <v>100</v>
      </c>
      <c r="F86" s="21" t="n">
        <v>0</v>
      </c>
      <c r="G86" s="21" t="n">
        <v>0</v>
      </c>
      <c r="H86" s="20" t="s">
        <v>93</v>
      </c>
      <c r="I86" s="25" t="s">
        <v>101</v>
      </c>
      <c r="K86" s="1" t="n">
        <f aca="false">IF(AND(NOT(E86=""),NOT(H86="")),IF(AND(NOT(F86=""),NOT(G86="")),1,0),0)</f>
        <v>1</v>
      </c>
    </row>
    <row r="87" customFormat="false" ht="13.4" hidden="false" customHeight="false" outlineLevel="0" collapsed="false">
      <c r="B87" s="18" t="s">
        <v>42</v>
      </c>
      <c r="C87" s="19" t="s">
        <v>139</v>
      </c>
      <c r="D87" s="18" t="s">
        <v>91</v>
      </c>
      <c r="E87" s="41" t="s">
        <v>73</v>
      </c>
      <c r="F87" s="21" t="n">
        <v>0</v>
      </c>
      <c r="G87" s="21" t="n">
        <v>3</v>
      </c>
      <c r="H87" s="20" t="s">
        <v>46</v>
      </c>
      <c r="I87" s="25" t="s">
        <v>132</v>
      </c>
      <c r="K87" s="1" t="n">
        <f aca="false">IF(AND(NOT(E87=""),NOT(H87="")),IF(AND(NOT(F87=""),NOT(G87="")),1,0),0)</f>
        <v>1</v>
      </c>
    </row>
    <row r="88" customFormat="false" ht="13.4" hidden="false" customHeight="false" outlineLevel="0" collapsed="false">
      <c r="B88" s="18" t="s">
        <v>42</v>
      </c>
      <c r="C88" s="19" t="s">
        <v>139</v>
      </c>
      <c r="D88" s="18" t="s">
        <v>91</v>
      </c>
      <c r="E88" s="41" t="s">
        <v>83</v>
      </c>
      <c r="F88" s="21" t="n">
        <v>0</v>
      </c>
      <c r="G88" s="21" t="n">
        <v>1</v>
      </c>
      <c r="H88" s="20" t="s">
        <v>64</v>
      </c>
      <c r="I88" s="25" t="s">
        <v>92</v>
      </c>
      <c r="K88" s="1" t="n">
        <f aca="false">IF(AND(NOT(E88=""),NOT(H88="")),IF(AND(NOT(F88=""),NOT(G88="")),1,0),0)</f>
        <v>1</v>
      </c>
    </row>
    <row r="89" customFormat="false" ht="13.4" hidden="false" customHeight="false" outlineLevel="0" collapsed="false">
      <c r="B89" s="18" t="s">
        <v>42</v>
      </c>
      <c r="C89" s="19" t="s">
        <v>139</v>
      </c>
      <c r="D89" s="18" t="s">
        <v>103</v>
      </c>
      <c r="E89" s="41" t="s">
        <v>69</v>
      </c>
      <c r="F89" s="21" t="n">
        <v>4</v>
      </c>
      <c r="G89" s="21" t="n">
        <v>5</v>
      </c>
      <c r="H89" s="20" t="s">
        <v>89</v>
      </c>
      <c r="I89" s="25" t="s">
        <v>94</v>
      </c>
      <c r="K89" s="1" t="n">
        <f aca="false">IF(AND(NOT(E89=""),NOT(H89="")),IF(AND(NOT(F89=""),NOT(G89="")),1,0),0)</f>
        <v>1</v>
      </c>
    </row>
    <row r="90" customFormat="false" ht="13.4" hidden="false" customHeight="false" outlineLevel="0" collapsed="false">
      <c r="B90" s="18" t="s">
        <v>42</v>
      </c>
      <c r="C90" s="19" t="s">
        <v>139</v>
      </c>
      <c r="D90" s="18" t="s">
        <v>128</v>
      </c>
      <c r="E90" s="41" t="s">
        <v>65</v>
      </c>
      <c r="F90" s="21" t="n">
        <v>0</v>
      </c>
      <c r="G90" s="21" t="n">
        <v>1</v>
      </c>
      <c r="H90" s="20" t="s">
        <v>68</v>
      </c>
      <c r="I90" s="25" t="s">
        <v>111</v>
      </c>
      <c r="K90" s="1" t="n">
        <f aca="false">IF(AND(NOT(E90=""),NOT(H90="")),IF(AND(NOT(F90=""),NOT(G90="")),1,0),0)</f>
        <v>1</v>
      </c>
    </row>
    <row r="91" customFormat="false" ht="13.4" hidden="false" customHeight="false" outlineLevel="0" collapsed="false">
      <c r="B91" s="18" t="s">
        <v>42</v>
      </c>
      <c r="C91" s="19" t="s">
        <v>139</v>
      </c>
      <c r="D91" s="18" t="s">
        <v>99</v>
      </c>
      <c r="E91" s="41" t="s">
        <v>100</v>
      </c>
      <c r="F91" s="21" t="n">
        <v>2</v>
      </c>
      <c r="G91" s="21" t="n">
        <v>1</v>
      </c>
      <c r="H91" s="20" t="s">
        <v>72</v>
      </c>
      <c r="I91" s="25" t="s">
        <v>101</v>
      </c>
      <c r="K91" s="1" t="n">
        <f aca="false">IF(AND(NOT(E91=""),NOT(H91="")),IF(AND(NOT(F91=""),NOT(G91="")),1,0),0)</f>
        <v>1</v>
      </c>
    </row>
    <row r="92" customFormat="false" ht="13.4" hidden="false" customHeight="false" outlineLevel="0" collapsed="false">
      <c r="B92" s="18" t="s">
        <v>85</v>
      </c>
      <c r="C92" s="19" t="s">
        <v>140</v>
      </c>
      <c r="D92" s="18" t="s">
        <v>141</v>
      </c>
      <c r="E92" s="41" t="s">
        <v>82</v>
      </c>
      <c r="F92" s="21" t="n">
        <v>1</v>
      </c>
      <c r="G92" s="21" t="n">
        <v>1</v>
      </c>
      <c r="H92" s="20" t="s">
        <v>79</v>
      </c>
      <c r="I92" s="25" t="s">
        <v>84</v>
      </c>
      <c r="K92" s="1" t="n">
        <f aca="false">IF(AND(NOT(E92=""),NOT(H92="")),IF(AND(NOT(F92=""),NOT(G92="")),1,0),0)</f>
        <v>1</v>
      </c>
    </row>
    <row r="93" customFormat="false" ht="13.4" hidden="false" customHeight="false" outlineLevel="0" collapsed="false">
      <c r="B93" s="18" t="s">
        <v>85</v>
      </c>
      <c r="C93" s="19" t="s">
        <v>140</v>
      </c>
      <c r="D93" s="18" t="s">
        <v>87</v>
      </c>
      <c r="E93" s="41" t="s">
        <v>93</v>
      </c>
      <c r="F93" s="21" t="n">
        <v>1</v>
      </c>
      <c r="G93" s="21" t="n">
        <v>3</v>
      </c>
      <c r="H93" s="20" t="s">
        <v>88</v>
      </c>
      <c r="I93" s="25" t="s">
        <v>110</v>
      </c>
      <c r="K93" s="1" t="n">
        <f aca="false">IF(AND(NOT(E93=""),NOT(H93="")),IF(AND(NOT(F93=""),NOT(G93="")),1,0),0)</f>
        <v>1</v>
      </c>
    </row>
    <row r="94" customFormat="false" ht="13.4" hidden="false" customHeight="false" outlineLevel="0" collapsed="false">
      <c r="B94" s="18" t="s">
        <v>85</v>
      </c>
      <c r="C94" s="19" t="s">
        <v>140</v>
      </c>
      <c r="D94" s="18" t="s">
        <v>109</v>
      </c>
      <c r="E94" s="41" t="s">
        <v>76</v>
      </c>
      <c r="F94" s="21" t="n">
        <v>5</v>
      </c>
      <c r="G94" s="21" t="n">
        <v>0</v>
      </c>
      <c r="H94" s="20" t="s">
        <v>45</v>
      </c>
      <c r="I94" s="25" t="s">
        <v>106</v>
      </c>
      <c r="K94" s="1" t="n">
        <f aca="false">IF(AND(NOT(E94=""),NOT(H94="")),IF(AND(NOT(F94=""),NOT(G94="")),1,0),0)</f>
        <v>1</v>
      </c>
    </row>
    <row r="95" customFormat="false" ht="13.4" hidden="false" customHeight="false" outlineLevel="0" collapsed="false">
      <c r="B95" s="18" t="s">
        <v>85</v>
      </c>
      <c r="C95" s="19" t="s">
        <v>140</v>
      </c>
      <c r="D95" s="18" t="s">
        <v>103</v>
      </c>
      <c r="E95" s="41" t="s">
        <v>75</v>
      </c>
      <c r="F95" s="21" t="n">
        <v>2</v>
      </c>
      <c r="G95" s="21" t="n">
        <v>5</v>
      </c>
      <c r="H95" s="20" t="s">
        <v>80</v>
      </c>
      <c r="I95" s="25" t="s">
        <v>77</v>
      </c>
      <c r="K95" s="1" t="n">
        <f aca="false">IF(AND(NOT(E95=""),NOT(H95="")),IF(AND(NOT(F95=""),NOT(G95="")),1,0),0)</f>
        <v>1</v>
      </c>
    </row>
    <row r="96" customFormat="false" ht="13.4" hidden="false" customHeight="false" outlineLevel="0" collapsed="false">
      <c r="B96" s="18" t="s">
        <v>126</v>
      </c>
      <c r="C96" s="19" t="s">
        <v>142</v>
      </c>
      <c r="D96" s="18" t="s">
        <v>97</v>
      </c>
      <c r="E96" s="41" t="s">
        <v>46</v>
      </c>
      <c r="F96" s="21" t="n">
        <v>1</v>
      </c>
      <c r="G96" s="21" t="n">
        <v>2</v>
      </c>
      <c r="H96" s="20" t="s">
        <v>83</v>
      </c>
      <c r="I96" s="25" t="s">
        <v>98</v>
      </c>
      <c r="K96" s="1" t="n">
        <f aca="false">IF(AND(NOT(E96=""),NOT(H96="")),IF(AND(NOT(F96=""),NOT(G96="")),1,0),0)</f>
        <v>1</v>
      </c>
    </row>
    <row r="97" customFormat="false" ht="13.4" hidden="false" customHeight="false" outlineLevel="0" collapsed="false">
      <c r="B97" s="18" t="s">
        <v>42</v>
      </c>
      <c r="C97" s="19" t="s">
        <v>143</v>
      </c>
      <c r="D97" s="18" t="s">
        <v>95</v>
      </c>
      <c r="E97" s="41" t="s">
        <v>96</v>
      </c>
      <c r="F97" s="21" t="n">
        <v>2</v>
      </c>
      <c r="G97" s="21" t="n">
        <v>0</v>
      </c>
      <c r="H97" s="20" t="s">
        <v>69</v>
      </c>
      <c r="I97" s="25" t="s">
        <v>108</v>
      </c>
      <c r="K97" s="1" t="n">
        <f aca="false">IF(AND(NOT(E97=""),NOT(H97="")),IF(AND(NOT(F97=""),NOT(G97="")),1,0),0)</f>
        <v>1</v>
      </c>
    </row>
    <row r="98" customFormat="false" ht="13.4" hidden="false" customHeight="false" outlineLevel="0" collapsed="false">
      <c r="B98" s="18" t="s">
        <v>42</v>
      </c>
      <c r="C98" s="19" t="s">
        <v>143</v>
      </c>
      <c r="D98" s="18" t="s">
        <v>103</v>
      </c>
      <c r="E98" s="41" t="s">
        <v>83</v>
      </c>
      <c r="F98" s="21" t="n">
        <v>3</v>
      </c>
      <c r="G98" s="21" t="n">
        <v>5</v>
      </c>
      <c r="H98" s="20" t="s">
        <v>76</v>
      </c>
      <c r="I98" s="25" t="s">
        <v>92</v>
      </c>
      <c r="K98" s="1" t="n">
        <f aca="false">IF(AND(NOT(E98=""),NOT(H98="")),IF(AND(NOT(F98=""),NOT(G98="")),1,0),0)</f>
        <v>1</v>
      </c>
    </row>
    <row r="99" customFormat="false" ht="13.4" hidden="false" customHeight="false" outlineLevel="0" collapsed="false">
      <c r="B99" s="18" t="s">
        <v>42</v>
      </c>
      <c r="C99" s="19" t="s">
        <v>143</v>
      </c>
      <c r="D99" s="18" t="s">
        <v>103</v>
      </c>
      <c r="E99" s="41" t="s">
        <v>64</v>
      </c>
      <c r="F99" s="21" t="n">
        <v>1</v>
      </c>
      <c r="G99" s="21" t="n">
        <v>1</v>
      </c>
      <c r="H99" s="20" t="s">
        <v>73</v>
      </c>
      <c r="I99" s="25" t="s">
        <v>66</v>
      </c>
      <c r="K99" s="1" t="n">
        <f aca="false">IF(AND(NOT(E99=""),NOT(H99="")),IF(AND(NOT(F99=""),NOT(G99="")),1,0),0)</f>
        <v>1</v>
      </c>
    </row>
    <row r="100" customFormat="false" ht="13.4" hidden="false" customHeight="false" outlineLevel="0" collapsed="false">
      <c r="B100" s="18" t="s">
        <v>42</v>
      </c>
      <c r="C100" s="19" t="s">
        <v>143</v>
      </c>
      <c r="D100" s="18" t="s">
        <v>97</v>
      </c>
      <c r="E100" s="41" t="s">
        <v>75</v>
      </c>
      <c r="F100" s="21" t="n">
        <v>1</v>
      </c>
      <c r="G100" s="21" t="n">
        <v>0</v>
      </c>
      <c r="H100" s="20" t="s">
        <v>79</v>
      </c>
      <c r="I100" s="25" t="s">
        <v>77</v>
      </c>
      <c r="K100" s="1" t="n">
        <f aca="false">IF(AND(NOT(E100=""),NOT(H100="")),IF(AND(NOT(F100=""),NOT(G100="")),1,0),0)</f>
        <v>1</v>
      </c>
    </row>
    <row r="101" customFormat="false" ht="13.4" hidden="false" customHeight="false" outlineLevel="0" collapsed="false">
      <c r="B101" s="18" t="s">
        <v>42</v>
      </c>
      <c r="C101" s="19" t="s">
        <v>143</v>
      </c>
      <c r="D101" s="18" t="s">
        <v>97</v>
      </c>
      <c r="E101" s="41" t="s">
        <v>72</v>
      </c>
      <c r="F101" s="21" t="n">
        <v>1</v>
      </c>
      <c r="G101" s="21" t="n">
        <v>1</v>
      </c>
      <c r="H101" s="20" t="s">
        <v>88</v>
      </c>
      <c r="I101" s="25" t="s">
        <v>74</v>
      </c>
      <c r="K101" s="1" t="n">
        <f aca="false">IF(AND(NOT(E101=""),NOT(H101="")),IF(AND(NOT(F101=""),NOT(G101="")),1,0),0)</f>
        <v>1</v>
      </c>
    </row>
    <row r="102" customFormat="false" ht="13.4" hidden="false" customHeight="false" outlineLevel="0" collapsed="false">
      <c r="B102" s="18" t="s">
        <v>42</v>
      </c>
      <c r="C102" s="19" t="s">
        <v>143</v>
      </c>
      <c r="D102" s="18" t="s">
        <v>116</v>
      </c>
      <c r="E102" s="41" t="s">
        <v>80</v>
      </c>
      <c r="F102" s="21" t="n">
        <v>2</v>
      </c>
      <c r="G102" s="21" t="n">
        <v>1</v>
      </c>
      <c r="H102" s="20" t="s">
        <v>93</v>
      </c>
      <c r="I102" s="25" t="s">
        <v>107</v>
      </c>
      <c r="K102" s="1" t="n">
        <f aca="false">IF(AND(NOT(E102=""),NOT(H102="")),IF(AND(NOT(F102=""),NOT(G102="")),1,0),0)</f>
        <v>1</v>
      </c>
    </row>
    <row r="103" customFormat="false" ht="13.4" hidden="false" customHeight="false" outlineLevel="0" collapsed="false">
      <c r="B103" s="18" t="s">
        <v>42</v>
      </c>
      <c r="C103" s="19" t="s">
        <v>143</v>
      </c>
      <c r="D103" s="18" t="s">
        <v>117</v>
      </c>
      <c r="E103" s="41" t="s">
        <v>45</v>
      </c>
      <c r="F103" s="21" t="n">
        <v>1</v>
      </c>
      <c r="G103" s="21" t="n">
        <v>0</v>
      </c>
      <c r="H103" s="20" t="s">
        <v>100</v>
      </c>
      <c r="I103" s="25" t="s">
        <v>47</v>
      </c>
      <c r="K103" s="1" t="n">
        <f aca="false">IF(AND(NOT(E103=""),NOT(H103="")),IF(AND(NOT(F103=""),NOT(G103="")),1,0),0)</f>
        <v>1</v>
      </c>
    </row>
    <row r="104" customFormat="false" ht="13.4" hidden="false" customHeight="false" outlineLevel="0" collapsed="false">
      <c r="B104" s="18" t="s">
        <v>42</v>
      </c>
      <c r="C104" s="19" t="s">
        <v>143</v>
      </c>
      <c r="D104" s="18" t="s">
        <v>99</v>
      </c>
      <c r="E104" s="41" t="s">
        <v>82</v>
      </c>
      <c r="F104" s="21" t="n">
        <v>3</v>
      </c>
      <c r="G104" s="21" t="n">
        <v>3</v>
      </c>
      <c r="H104" s="20" t="s">
        <v>65</v>
      </c>
      <c r="I104" s="25" t="s">
        <v>84</v>
      </c>
      <c r="K104" s="1" t="n">
        <f aca="false">IF(AND(NOT(E104=""),NOT(H104="")),IF(AND(NOT(F104=""),NOT(G104="")),1,0),0)</f>
        <v>1</v>
      </c>
    </row>
    <row r="105" customFormat="false" ht="13.4" hidden="false" customHeight="false" outlineLevel="0" collapsed="false">
      <c r="B105" s="18" t="s">
        <v>85</v>
      </c>
      <c r="C105" s="19" t="s">
        <v>144</v>
      </c>
      <c r="D105" s="18" t="s">
        <v>87</v>
      </c>
      <c r="E105" s="41" t="s">
        <v>89</v>
      </c>
      <c r="F105" s="21" t="n">
        <v>2</v>
      </c>
      <c r="G105" s="21" t="n">
        <v>1</v>
      </c>
      <c r="H105" s="20" t="s">
        <v>46</v>
      </c>
      <c r="I105" s="25" t="s">
        <v>113</v>
      </c>
      <c r="K105" s="1" t="n">
        <f aca="false">IF(AND(NOT(E105=""),NOT(H105="")),IF(AND(NOT(F105=""),NOT(G105="")),1,0),0)</f>
        <v>1</v>
      </c>
    </row>
    <row r="106" customFormat="false" ht="13.4" hidden="false" customHeight="false" outlineLevel="0" collapsed="false">
      <c r="B106" s="18" t="s">
        <v>126</v>
      </c>
      <c r="C106" s="19" t="s">
        <v>145</v>
      </c>
      <c r="D106" s="18" t="s">
        <v>103</v>
      </c>
      <c r="E106" s="41" t="s">
        <v>64</v>
      </c>
      <c r="F106" s="21" t="n">
        <v>2</v>
      </c>
      <c r="G106" s="21" t="n">
        <v>0</v>
      </c>
      <c r="H106" s="20" t="s">
        <v>75</v>
      </c>
      <c r="I106" s="25" t="s">
        <v>66</v>
      </c>
      <c r="K106" s="1" t="n">
        <f aca="false">IF(AND(NOT(E106=""),NOT(H106="")),IF(AND(NOT(F106=""),NOT(G106="")),1,0),0)</f>
        <v>1</v>
      </c>
    </row>
    <row r="107" customFormat="false" ht="13.4" hidden="false" customHeight="false" outlineLevel="0" collapsed="false">
      <c r="B107" s="18" t="s">
        <v>126</v>
      </c>
      <c r="C107" s="19" t="s">
        <v>145</v>
      </c>
      <c r="D107" s="18" t="s">
        <v>99</v>
      </c>
      <c r="E107" s="41" t="s">
        <v>79</v>
      </c>
      <c r="F107" s="21" t="n">
        <v>2</v>
      </c>
      <c r="G107" s="21" t="n">
        <v>1</v>
      </c>
      <c r="H107" s="20" t="s">
        <v>72</v>
      </c>
      <c r="I107" s="25" t="s">
        <v>81</v>
      </c>
      <c r="K107" s="1" t="n">
        <f aca="false">IF(AND(NOT(E107=""),NOT(H107="")),IF(AND(NOT(F107=""),NOT(G107="")),1,0),0)</f>
        <v>1</v>
      </c>
    </row>
    <row r="108" customFormat="false" ht="13.4" hidden="false" customHeight="false" outlineLevel="0" collapsed="false">
      <c r="B108" s="18" t="s">
        <v>146</v>
      </c>
      <c r="C108" s="19" t="s">
        <v>147</v>
      </c>
      <c r="D108" s="18" t="s">
        <v>97</v>
      </c>
      <c r="E108" s="41" t="s">
        <v>46</v>
      </c>
      <c r="F108" s="21" t="n">
        <v>2</v>
      </c>
      <c r="G108" s="21" t="n">
        <v>2</v>
      </c>
      <c r="H108" s="20" t="s">
        <v>96</v>
      </c>
      <c r="I108" s="25" t="s">
        <v>98</v>
      </c>
      <c r="K108" s="1" t="n">
        <f aca="false">IF(AND(NOT(E108=""),NOT(H108="")),IF(AND(NOT(F108=""),NOT(G108="")),1,0),0)</f>
        <v>1</v>
      </c>
    </row>
    <row r="109" customFormat="false" ht="13.4" hidden="false" customHeight="false" outlineLevel="0" collapsed="false">
      <c r="B109" s="18" t="s">
        <v>42</v>
      </c>
      <c r="C109" s="19" t="s">
        <v>148</v>
      </c>
      <c r="D109" s="18" t="s">
        <v>103</v>
      </c>
      <c r="E109" s="41" t="s">
        <v>69</v>
      </c>
      <c r="F109" s="21" t="n">
        <v>1</v>
      </c>
      <c r="G109" s="21" t="n">
        <v>2</v>
      </c>
      <c r="H109" s="20" t="s">
        <v>82</v>
      </c>
      <c r="I109" s="25" t="s">
        <v>94</v>
      </c>
      <c r="K109" s="1" t="n">
        <f aca="false">IF(AND(NOT(E109=""),NOT(H109="")),IF(AND(NOT(F109=""),NOT(G109="")),1,0),0)</f>
        <v>1</v>
      </c>
    </row>
    <row r="110" customFormat="false" ht="13.4" hidden="false" customHeight="false" outlineLevel="0" collapsed="false">
      <c r="B110" s="18" t="s">
        <v>42</v>
      </c>
      <c r="C110" s="19" t="s">
        <v>148</v>
      </c>
      <c r="D110" s="18" t="s">
        <v>103</v>
      </c>
      <c r="E110" s="41" t="s">
        <v>68</v>
      </c>
      <c r="F110" s="21" t="n">
        <v>2</v>
      </c>
      <c r="G110" s="21" t="n">
        <v>2</v>
      </c>
      <c r="H110" s="20" t="s">
        <v>45</v>
      </c>
      <c r="I110" s="25" t="s">
        <v>70</v>
      </c>
      <c r="K110" s="1" t="n">
        <f aca="false">IF(AND(NOT(E110=""),NOT(H110="")),IF(AND(NOT(F110=""),NOT(G110="")),1,0),0)</f>
        <v>1</v>
      </c>
    </row>
    <row r="111" customFormat="false" ht="13.4" hidden="false" customHeight="false" outlineLevel="0" collapsed="false">
      <c r="B111" s="18" t="s">
        <v>42</v>
      </c>
      <c r="C111" s="19" t="s">
        <v>148</v>
      </c>
      <c r="D111" s="18" t="s">
        <v>128</v>
      </c>
      <c r="E111" s="41" t="s">
        <v>76</v>
      </c>
      <c r="F111" s="21" t="n">
        <v>2</v>
      </c>
      <c r="G111" s="21" t="n">
        <v>1</v>
      </c>
      <c r="H111" s="20" t="s">
        <v>64</v>
      </c>
      <c r="I111" s="25" t="s">
        <v>106</v>
      </c>
      <c r="K111" s="1" t="n">
        <f aca="false">IF(AND(NOT(E111=""),NOT(H111="")),IF(AND(NOT(F111=""),NOT(G111="")),1,0),0)</f>
        <v>1</v>
      </c>
    </row>
    <row r="112" customFormat="false" ht="13.4" hidden="false" customHeight="false" outlineLevel="0" collapsed="false">
      <c r="B112" s="18" t="s">
        <v>42</v>
      </c>
      <c r="C112" s="19" t="s">
        <v>148</v>
      </c>
      <c r="D112" s="18" t="s">
        <v>128</v>
      </c>
      <c r="E112" s="41" t="s">
        <v>65</v>
      </c>
      <c r="F112" s="21" t="n">
        <v>2</v>
      </c>
      <c r="G112" s="21" t="n">
        <v>0</v>
      </c>
      <c r="H112" s="20" t="s">
        <v>89</v>
      </c>
      <c r="I112" s="25" t="s">
        <v>111</v>
      </c>
      <c r="K112" s="1" t="n">
        <f aca="false">IF(AND(NOT(E112=""),NOT(H112="")),IF(AND(NOT(F112=""),NOT(G112="")),1,0),0)</f>
        <v>1</v>
      </c>
    </row>
    <row r="113" customFormat="false" ht="13.4" hidden="false" customHeight="false" outlineLevel="0" collapsed="false">
      <c r="B113" s="18" t="s">
        <v>42</v>
      </c>
      <c r="C113" s="19" t="s">
        <v>148</v>
      </c>
      <c r="D113" s="18" t="s">
        <v>136</v>
      </c>
      <c r="E113" s="41" t="s">
        <v>93</v>
      </c>
      <c r="F113" s="21" t="n">
        <v>4</v>
      </c>
      <c r="G113" s="21" t="n">
        <v>1</v>
      </c>
      <c r="H113" s="20" t="s">
        <v>73</v>
      </c>
      <c r="I113" s="25" t="s">
        <v>110</v>
      </c>
      <c r="K113" s="1" t="n">
        <f aca="false">IF(AND(NOT(E113=""),NOT(H113="")),IF(AND(NOT(F113=""),NOT(G113="")),1,0),0)</f>
        <v>1</v>
      </c>
    </row>
    <row r="114" customFormat="false" ht="13.4" hidden="false" customHeight="false" outlineLevel="0" collapsed="false">
      <c r="B114" s="18" t="s">
        <v>42</v>
      </c>
      <c r="C114" s="19" t="s">
        <v>148</v>
      </c>
      <c r="D114" s="18" t="s">
        <v>116</v>
      </c>
      <c r="E114" s="41" t="s">
        <v>80</v>
      </c>
      <c r="F114" s="21" t="n">
        <v>0</v>
      </c>
      <c r="G114" s="21" t="n">
        <v>0</v>
      </c>
      <c r="H114" s="20" t="s">
        <v>72</v>
      </c>
      <c r="I114" s="25" t="s">
        <v>107</v>
      </c>
      <c r="K114" s="1" t="n">
        <f aca="false">IF(AND(NOT(E114=""),NOT(H114="")),IF(AND(NOT(F114=""),NOT(G114="")),1,0),0)</f>
        <v>1</v>
      </c>
    </row>
    <row r="115" customFormat="false" ht="13.4" hidden="false" customHeight="false" outlineLevel="0" collapsed="false">
      <c r="B115" s="18" t="s">
        <v>85</v>
      </c>
      <c r="C115" s="19" t="s">
        <v>149</v>
      </c>
      <c r="D115" s="18" t="s">
        <v>122</v>
      </c>
      <c r="E115" s="41" t="s">
        <v>79</v>
      </c>
      <c r="F115" s="21" t="n">
        <v>4</v>
      </c>
      <c r="G115" s="21" t="n">
        <v>1</v>
      </c>
      <c r="H115" s="20" t="s">
        <v>83</v>
      </c>
      <c r="I115" s="25" t="s">
        <v>81</v>
      </c>
      <c r="K115" s="1" t="n">
        <f aca="false">IF(AND(NOT(E115=""),NOT(H115="")),IF(AND(NOT(F115=""),NOT(G115="")),1,0),0)</f>
        <v>1</v>
      </c>
    </row>
    <row r="116" customFormat="false" ht="13.4" hidden="false" customHeight="false" outlineLevel="0" collapsed="false">
      <c r="B116" s="18" t="s">
        <v>85</v>
      </c>
      <c r="C116" s="19" t="s">
        <v>149</v>
      </c>
      <c r="D116" s="18" t="s">
        <v>99</v>
      </c>
      <c r="E116" s="41" t="s">
        <v>100</v>
      </c>
      <c r="F116" s="21" t="n">
        <v>3</v>
      </c>
      <c r="G116" s="21" t="n">
        <v>0</v>
      </c>
      <c r="H116" s="20" t="s">
        <v>75</v>
      </c>
      <c r="I116" s="25" t="s">
        <v>101</v>
      </c>
      <c r="K116" s="1" t="n">
        <f aca="false">IF(AND(NOT(E116=""),NOT(H116="")),IF(AND(NOT(F116=""),NOT(G116="")),1,0),0)</f>
        <v>1</v>
      </c>
    </row>
    <row r="117" customFormat="false" ht="13.4" hidden="false" customHeight="false" outlineLevel="0" collapsed="false">
      <c r="B117" s="18" t="s">
        <v>150</v>
      </c>
      <c r="C117" s="19" t="s">
        <v>151</v>
      </c>
      <c r="D117" s="18" t="s">
        <v>122</v>
      </c>
      <c r="E117" s="41" t="s">
        <v>46</v>
      </c>
      <c r="F117" s="21" t="n">
        <v>1</v>
      </c>
      <c r="G117" s="21" t="n">
        <v>1</v>
      </c>
      <c r="H117" s="20" t="s">
        <v>69</v>
      </c>
      <c r="I117" s="25" t="s">
        <v>98</v>
      </c>
      <c r="K117" s="1" t="n">
        <f aca="false">IF(AND(NOT(E117=""),NOT(H117="")),IF(AND(NOT(F117=""),NOT(G117="")),1,0),0)</f>
        <v>1</v>
      </c>
    </row>
    <row r="118" customFormat="false" ht="13.4" hidden="false" customHeight="false" outlineLevel="0" collapsed="false">
      <c r="B118" s="18" t="s">
        <v>126</v>
      </c>
      <c r="C118" s="19" t="s">
        <v>152</v>
      </c>
      <c r="D118" s="18" t="s">
        <v>99</v>
      </c>
      <c r="E118" s="41" t="s">
        <v>88</v>
      </c>
      <c r="F118" s="21" t="n">
        <v>0</v>
      </c>
      <c r="G118" s="21" t="n">
        <v>2</v>
      </c>
      <c r="H118" s="20" t="s">
        <v>82</v>
      </c>
      <c r="I118" s="25" t="s">
        <v>81</v>
      </c>
      <c r="K118" s="1" t="n">
        <f aca="false">IF(AND(NOT(E118=""),NOT(H118="")),IF(AND(NOT(F118=""),NOT(G118="")),1,0),0)</f>
        <v>1</v>
      </c>
    </row>
    <row r="119" customFormat="false" ht="13.4" hidden="false" customHeight="false" outlineLevel="0" collapsed="false">
      <c r="B119" s="18" t="s">
        <v>42</v>
      </c>
      <c r="C119" s="19" t="s">
        <v>153</v>
      </c>
      <c r="D119" s="18" t="s">
        <v>91</v>
      </c>
      <c r="E119" s="41" t="s">
        <v>45</v>
      </c>
      <c r="F119" s="21" t="n">
        <v>4</v>
      </c>
      <c r="G119" s="21" t="n">
        <v>0</v>
      </c>
      <c r="H119" s="20" t="s">
        <v>80</v>
      </c>
      <c r="I119" s="25" t="s">
        <v>47</v>
      </c>
      <c r="K119" s="1" t="n">
        <f aca="false">IF(AND(NOT(E119=""),NOT(H119="")),IF(AND(NOT(F119=""),NOT(G119="")),1,0),0)</f>
        <v>1</v>
      </c>
    </row>
    <row r="120" customFormat="false" ht="13.4" hidden="false" customHeight="false" outlineLevel="0" collapsed="false">
      <c r="B120" s="18" t="s">
        <v>42</v>
      </c>
      <c r="C120" s="19" t="s">
        <v>153</v>
      </c>
      <c r="D120" s="18" t="s">
        <v>120</v>
      </c>
      <c r="E120" s="41" t="s">
        <v>96</v>
      </c>
      <c r="F120" s="21" t="n">
        <v>3</v>
      </c>
      <c r="G120" s="21" t="n">
        <v>2</v>
      </c>
      <c r="H120" s="20" t="s">
        <v>65</v>
      </c>
      <c r="I120" s="25" t="s">
        <v>108</v>
      </c>
      <c r="K120" s="1" t="n">
        <f aca="false">IF(AND(NOT(E120=""),NOT(H120="")),IF(AND(NOT(F120=""),NOT(G120="")),1,0),0)</f>
        <v>1</v>
      </c>
    </row>
    <row r="121" customFormat="false" ht="13.4" hidden="false" customHeight="false" outlineLevel="0" collapsed="false">
      <c r="B121" s="18" t="s">
        <v>42</v>
      </c>
      <c r="C121" s="19" t="s">
        <v>153</v>
      </c>
      <c r="D121" s="18" t="s">
        <v>103</v>
      </c>
      <c r="E121" s="41" t="s">
        <v>64</v>
      </c>
      <c r="F121" s="21" t="n">
        <v>1</v>
      </c>
      <c r="G121" s="21" t="n">
        <v>0</v>
      </c>
      <c r="H121" s="20" t="s">
        <v>46</v>
      </c>
      <c r="I121" s="25" t="s">
        <v>66</v>
      </c>
      <c r="K121" s="1" t="n">
        <f aca="false">IF(AND(NOT(E121=""),NOT(H121="")),IF(AND(NOT(F121=""),NOT(G121="")),1,0),0)</f>
        <v>1</v>
      </c>
    </row>
    <row r="122" customFormat="false" ht="13.4" hidden="false" customHeight="false" outlineLevel="0" collapsed="false">
      <c r="B122" s="18" t="s">
        <v>42</v>
      </c>
      <c r="C122" s="19" t="s">
        <v>153</v>
      </c>
      <c r="D122" s="18" t="s">
        <v>103</v>
      </c>
      <c r="E122" s="41" t="s">
        <v>73</v>
      </c>
      <c r="F122" s="21" t="n">
        <v>2</v>
      </c>
      <c r="G122" s="21" t="n">
        <v>0</v>
      </c>
      <c r="H122" s="20" t="s">
        <v>76</v>
      </c>
      <c r="I122" s="25" t="s">
        <v>132</v>
      </c>
      <c r="K122" s="1" t="n">
        <f aca="false">IF(AND(NOT(E122=""),NOT(H122="")),IF(AND(NOT(F122=""),NOT(G122="")),1,0),0)</f>
        <v>1</v>
      </c>
    </row>
    <row r="123" customFormat="false" ht="13.4" hidden="false" customHeight="false" outlineLevel="0" collapsed="false">
      <c r="B123" s="18" t="s">
        <v>42</v>
      </c>
      <c r="C123" s="19" t="s">
        <v>153</v>
      </c>
      <c r="D123" s="18" t="s">
        <v>97</v>
      </c>
      <c r="E123" s="41" t="s">
        <v>72</v>
      </c>
      <c r="F123" s="21" t="n">
        <v>1</v>
      </c>
      <c r="G123" s="21" t="n">
        <v>2</v>
      </c>
      <c r="H123" s="20" t="s">
        <v>100</v>
      </c>
      <c r="I123" s="25" t="s">
        <v>74</v>
      </c>
      <c r="K123" s="1" t="n">
        <f aca="false">IF(AND(NOT(E123=""),NOT(H123="")),IF(AND(NOT(F123=""),NOT(G123="")),1,0),0)</f>
        <v>1</v>
      </c>
    </row>
    <row r="124" customFormat="false" ht="13.4" hidden="false" customHeight="false" outlineLevel="0" collapsed="false">
      <c r="B124" s="18" t="s">
        <v>42</v>
      </c>
      <c r="C124" s="19" t="s">
        <v>153</v>
      </c>
      <c r="D124" s="18" t="s">
        <v>99</v>
      </c>
      <c r="E124" s="41" t="s">
        <v>88</v>
      </c>
      <c r="F124" s="21" t="n">
        <v>0</v>
      </c>
      <c r="G124" s="21" t="n">
        <v>3</v>
      </c>
      <c r="H124" s="20" t="s">
        <v>83</v>
      </c>
      <c r="I124" s="25" t="s">
        <v>81</v>
      </c>
      <c r="K124" s="1" t="n">
        <f aca="false">IF(AND(NOT(E124=""),NOT(H124="")),IF(AND(NOT(F124=""),NOT(G124="")),1,0),0)</f>
        <v>1</v>
      </c>
    </row>
    <row r="125" customFormat="false" ht="13.4" hidden="false" customHeight="false" outlineLevel="0" collapsed="false">
      <c r="B125" s="18" t="s">
        <v>85</v>
      </c>
      <c r="C125" s="19" t="s">
        <v>154</v>
      </c>
      <c r="D125" s="18" t="s">
        <v>91</v>
      </c>
      <c r="E125" s="41" t="s">
        <v>89</v>
      </c>
      <c r="F125" s="21" t="n">
        <v>1</v>
      </c>
      <c r="G125" s="21" t="n">
        <v>1</v>
      </c>
      <c r="H125" s="20" t="s">
        <v>79</v>
      </c>
      <c r="I125" s="25" t="s">
        <v>113</v>
      </c>
      <c r="K125" s="1" t="n">
        <f aca="false">IF(AND(NOT(E125=""),NOT(H125="")),IF(AND(NOT(F125=""),NOT(G125="")),1,0),0)</f>
        <v>1</v>
      </c>
    </row>
    <row r="126" customFormat="false" ht="13.4" hidden="false" customHeight="false" outlineLevel="0" collapsed="false">
      <c r="B126" s="18" t="s">
        <v>85</v>
      </c>
      <c r="C126" s="19" t="s">
        <v>154</v>
      </c>
      <c r="D126" s="18" t="s">
        <v>122</v>
      </c>
      <c r="E126" s="41" t="s">
        <v>93</v>
      </c>
      <c r="F126" s="21" t="n">
        <v>3</v>
      </c>
      <c r="G126" s="21" t="n">
        <v>0</v>
      </c>
      <c r="H126" s="20" t="s">
        <v>75</v>
      </c>
      <c r="I126" s="25" t="s">
        <v>110</v>
      </c>
      <c r="K126" s="1" t="n">
        <f aca="false">IF(AND(NOT(E126=""),NOT(H126="")),IF(AND(NOT(F126=""),NOT(G126="")),1,0),0)</f>
        <v>1</v>
      </c>
    </row>
    <row r="127" customFormat="false" ht="13.4" hidden="false" customHeight="false" outlineLevel="0" collapsed="false">
      <c r="B127" s="18" t="s">
        <v>85</v>
      </c>
      <c r="C127" s="19" t="s">
        <v>154</v>
      </c>
      <c r="D127" s="18" t="s">
        <v>136</v>
      </c>
      <c r="E127" s="41" t="s">
        <v>82</v>
      </c>
      <c r="F127" s="21" t="n">
        <v>3</v>
      </c>
      <c r="G127" s="21" t="n">
        <v>4</v>
      </c>
      <c r="H127" s="20" t="s">
        <v>68</v>
      </c>
      <c r="I127" s="25" t="s">
        <v>84</v>
      </c>
      <c r="K127" s="1" t="n">
        <f aca="false">IF(AND(NOT(E127=""),NOT(H127="")),IF(AND(NOT(F127=""),NOT(G127="")),1,0),0)</f>
        <v>1</v>
      </c>
    </row>
    <row r="128" customFormat="false" ht="13.4" hidden="false" customHeight="false" outlineLevel="0" collapsed="false">
      <c r="B128" s="18" t="s">
        <v>126</v>
      </c>
      <c r="C128" s="19" t="s">
        <v>155</v>
      </c>
      <c r="D128" s="18" t="s">
        <v>128</v>
      </c>
      <c r="E128" s="41" t="s">
        <v>65</v>
      </c>
      <c r="F128" s="21" t="n">
        <v>1</v>
      </c>
      <c r="G128" s="21" t="n">
        <v>1</v>
      </c>
      <c r="H128" s="20" t="s">
        <v>80</v>
      </c>
      <c r="I128" s="25" t="s">
        <v>111</v>
      </c>
      <c r="K128" s="1" t="n">
        <f aca="false">IF(AND(NOT(E128=""),NOT(H128="")),IF(AND(NOT(F128=""),NOT(G128="")),1,0),0)</f>
        <v>1</v>
      </c>
    </row>
    <row r="129" customFormat="false" ht="13.4" hidden="false" customHeight="false" outlineLevel="0" collapsed="false">
      <c r="B129" s="18" t="s">
        <v>126</v>
      </c>
      <c r="C129" s="19" t="s">
        <v>155</v>
      </c>
      <c r="D129" s="18" t="s">
        <v>136</v>
      </c>
      <c r="E129" s="41" t="s">
        <v>93</v>
      </c>
      <c r="F129" s="21" t="n">
        <v>0</v>
      </c>
      <c r="G129" s="21" t="n">
        <v>0</v>
      </c>
      <c r="H129" s="20" t="s">
        <v>89</v>
      </c>
      <c r="I129" s="25" t="s">
        <v>110</v>
      </c>
      <c r="K129" s="1" t="n">
        <f aca="false">IF(AND(NOT(E129=""),NOT(H129="")),IF(AND(NOT(F129=""),NOT(G129="")),1,0),0)</f>
        <v>1</v>
      </c>
    </row>
    <row r="130" customFormat="false" ht="13.4" hidden="false" customHeight="false" outlineLevel="0" collapsed="false">
      <c r="B130" s="18" t="s">
        <v>146</v>
      </c>
      <c r="C130" s="19" t="s">
        <v>156</v>
      </c>
      <c r="D130" s="18" t="s">
        <v>97</v>
      </c>
      <c r="E130" s="41" t="s">
        <v>75</v>
      </c>
      <c r="F130" s="21"/>
      <c r="G130" s="21"/>
      <c r="H130" s="20" t="s">
        <v>46</v>
      </c>
      <c r="I130" s="25" t="s">
        <v>77</v>
      </c>
      <c r="K130" s="1" t="n">
        <f aca="false">IF(AND(NOT(E130=""),NOT(H130="")),IF(AND(NOT(F130=""),NOT(G130="")),1,0),0)</f>
        <v>0</v>
      </c>
    </row>
    <row r="131" customFormat="false" ht="13.4" hidden="false" customHeight="false" outlineLevel="0" collapsed="false">
      <c r="B131" s="18" t="s">
        <v>42</v>
      </c>
      <c r="C131" s="19" t="s">
        <v>157</v>
      </c>
      <c r="D131" s="18" t="s">
        <v>91</v>
      </c>
      <c r="E131" s="41" t="s">
        <v>96</v>
      </c>
      <c r="F131" s="21"/>
      <c r="G131" s="21"/>
      <c r="H131" s="20" t="s">
        <v>100</v>
      </c>
      <c r="I131" s="25" t="s">
        <v>108</v>
      </c>
      <c r="K131" s="1" t="n">
        <f aca="false">IF(AND(NOT(E131=""),NOT(H131="")),IF(AND(NOT(F131=""),NOT(G131="")),1,0),0)</f>
        <v>0</v>
      </c>
    </row>
    <row r="132" customFormat="false" ht="13.4" hidden="false" customHeight="false" outlineLevel="0" collapsed="false">
      <c r="B132" s="18" t="s">
        <v>42</v>
      </c>
      <c r="C132" s="19" t="s">
        <v>157</v>
      </c>
      <c r="D132" s="18" t="s">
        <v>121</v>
      </c>
      <c r="E132" s="41" t="s">
        <v>64</v>
      </c>
      <c r="F132" s="21"/>
      <c r="G132" s="21"/>
      <c r="H132" s="20" t="s">
        <v>65</v>
      </c>
      <c r="I132" s="25" t="s">
        <v>158</v>
      </c>
      <c r="K132" s="1" t="n">
        <f aca="false">IF(AND(NOT(E132=""),NOT(H132="")),IF(AND(NOT(F132=""),NOT(G132="")),1,0),0)</f>
        <v>0</v>
      </c>
    </row>
    <row r="133" customFormat="false" ht="13.4" hidden="false" customHeight="false" outlineLevel="0" collapsed="false">
      <c r="B133" s="18" t="s">
        <v>42</v>
      </c>
      <c r="C133" s="19" t="s">
        <v>157</v>
      </c>
      <c r="D133" s="18" t="s">
        <v>103</v>
      </c>
      <c r="E133" s="41" t="s">
        <v>83</v>
      </c>
      <c r="F133" s="21"/>
      <c r="G133" s="21"/>
      <c r="H133" s="20" t="s">
        <v>68</v>
      </c>
      <c r="I133" s="25" t="s">
        <v>92</v>
      </c>
      <c r="K133" s="1" t="n">
        <f aca="false">IF(AND(NOT(E133=""),NOT(H133="")),IF(AND(NOT(F133=""),NOT(G133="")),1,0),0)</f>
        <v>0</v>
      </c>
    </row>
    <row r="134" customFormat="false" ht="13.4" hidden="false" customHeight="false" outlineLevel="0" collapsed="false">
      <c r="B134" s="18" t="s">
        <v>42</v>
      </c>
      <c r="C134" s="19" t="s">
        <v>157</v>
      </c>
      <c r="D134" s="18" t="s">
        <v>97</v>
      </c>
      <c r="E134" s="41" t="s">
        <v>72</v>
      </c>
      <c r="F134" s="21"/>
      <c r="G134" s="21"/>
      <c r="H134" s="20" t="s">
        <v>93</v>
      </c>
      <c r="I134" s="25" t="s">
        <v>74</v>
      </c>
      <c r="K134" s="1" t="n">
        <f aca="false">IF(AND(NOT(E134=""),NOT(H134="")),IF(AND(NOT(F134=""),NOT(G134="")),1,0),0)</f>
        <v>0</v>
      </c>
    </row>
    <row r="135" customFormat="false" ht="13.4" hidden="false" customHeight="false" outlineLevel="0" collapsed="false">
      <c r="B135" s="18" t="s">
        <v>42</v>
      </c>
      <c r="C135" s="19" t="s">
        <v>157</v>
      </c>
      <c r="D135" s="18" t="s">
        <v>97</v>
      </c>
      <c r="E135" s="41" t="s">
        <v>89</v>
      </c>
      <c r="F135" s="21"/>
      <c r="G135" s="21"/>
      <c r="H135" s="20" t="s">
        <v>45</v>
      </c>
      <c r="I135" s="25" t="s">
        <v>113</v>
      </c>
      <c r="K135" s="1" t="n">
        <f aca="false">IF(AND(NOT(E135=""),NOT(H135="")),IF(AND(NOT(F135=""),NOT(G135="")),1,0),0)</f>
        <v>0</v>
      </c>
    </row>
    <row r="136" customFormat="false" ht="13.4" hidden="false" customHeight="false" outlineLevel="0" collapsed="false">
      <c r="B136" s="18" t="s">
        <v>42</v>
      </c>
      <c r="C136" s="19" t="s">
        <v>157</v>
      </c>
      <c r="D136" s="18" t="s">
        <v>117</v>
      </c>
      <c r="E136" s="41" t="s">
        <v>80</v>
      </c>
      <c r="F136" s="21"/>
      <c r="G136" s="21"/>
      <c r="H136" s="20" t="s">
        <v>82</v>
      </c>
      <c r="I136" s="25" t="s">
        <v>107</v>
      </c>
      <c r="K136" s="1" t="n">
        <f aca="false">IF(AND(NOT(E136=""),NOT(H136="")),IF(AND(NOT(F136=""),NOT(G136="")),1,0),0)</f>
        <v>0</v>
      </c>
    </row>
    <row r="137" customFormat="false" ht="13.4" hidden="false" customHeight="false" outlineLevel="0" collapsed="false">
      <c r="B137" s="18" t="s">
        <v>85</v>
      </c>
      <c r="C137" s="19" t="s">
        <v>159</v>
      </c>
      <c r="D137" s="18" t="s">
        <v>120</v>
      </c>
      <c r="E137" s="41" t="s">
        <v>76</v>
      </c>
      <c r="F137" s="21"/>
      <c r="G137" s="21"/>
      <c r="H137" s="20" t="s">
        <v>69</v>
      </c>
      <c r="I137" s="25" t="s">
        <v>106</v>
      </c>
      <c r="K137" s="1" t="n">
        <f aca="false">IF(AND(NOT(E137=""),NOT(H137="")),IF(AND(NOT(F137=""),NOT(G137="")),1,0),0)</f>
        <v>0</v>
      </c>
    </row>
    <row r="138" customFormat="false" ht="13.4" hidden="false" customHeight="false" outlineLevel="0" collapsed="false">
      <c r="B138" s="18" t="s">
        <v>85</v>
      </c>
      <c r="C138" s="19" t="s">
        <v>159</v>
      </c>
      <c r="D138" s="18" t="s">
        <v>122</v>
      </c>
      <c r="E138" s="41" t="s">
        <v>79</v>
      </c>
      <c r="F138" s="21"/>
      <c r="G138" s="21"/>
      <c r="H138" s="20" t="s">
        <v>88</v>
      </c>
      <c r="I138" s="25" t="s">
        <v>81</v>
      </c>
      <c r="K138" s="1" t="n">
        <f aca="false">IF(AND(NOT(E138=""),NOT(H138="")),IF(AND(NOT(F138=""),NOT(G138="")),1,0),0)</f>
        <v>0</v>
      </c>
    </row>
    <row r="139" customFormat="false" ht="13.4" hidden="false" customHeight="false" outlineLevel="0" collapsed="false">
      <c r="B139" s="18" t="s">
        <v>126</v>
      </c>
      <c r="C139" s="19" t="s">
        <v>160</v>
      </c>
      <c r="D139" s="18" t="s">
        <v>128</v>
      </c>
      <c r="E139" s="41" t="s">
        <v>73</v>
      </c>
      <c r="F139" s="21"/>
      <c r="G139" s="21"/>
      <c r="H139" s="20" t="s">
        <v>64</v>
      </c>
      <c r="I139" s="25" t="s">
        <v>132</v>
      </c>
      <c r="K139" s="1" t="n">
        <f aca="false">IF(AND(NOT(E139=""),NOT(H139="")),IF(AND(NOT(F139=""),NOT(G139="")),1,0),0)</f>
        <v>0</v>
      </c>
    </row>
    <row r="140" customFormat="false" ht="13.4" hidden="false" customHeight="false" outlineLevel="0" collapsed="false">
      <c r="B140" s="18" t="s">
        <v>126</v>
      </c>
      <c r="C140" s="19" t="s">
        <v>160</v>
      </c>
      <c r="D140" s="18" t="s">
        <v>117</v>
      </c>
      <c r="E140" s="41" t="s">
        <v>82</v>
      </c>
      <c r="F140" s="21"/>
      <c r="G140" s="21"/>
      <c r="H140" s="20" t="s">
        <v>72</v>
      </c>
      <c r="I140" s="25" t="s">
        <v>84</v>
      </c>
      <c r="K140" s="1" t="n">
        <f aca="false">IF(AND(NOT(E140=""),NOT(H140="")),IF(AND(NOT(F140=""),NOT(G140="")),1,0),0)</f>
        <v>0</v>
      </c>
    </row>
    <row r="141" customFormat="false" ht="13.4" hidden="false" customHeight="false" outlineLevel="0" collapsed="false">
      <c r="B141" s="18" t="s">
        <v>126</v>
      </c>
      <c r="C141" s="19" t="s">
        <v>161</v>
      </c>
      <c r="D141" s="18" t="s">
        <v>117</v>
      </c>
      <c r="E141" s="41" t="s">
        <v>68</v>
      </c>
      <c r="F141" s="21"/>
      <c r="G141" s="21"/>
      <c r="H141" s="20" t="s">
        <v>73</v>
      </c>
      <c r="I141" s="25" t="s">
        <v>70</v>
      </c>
      <c r="K141" s="1" t="n">
        <f aca="false">IF(AND(NOT(E141=""),NOT(H141="")),IF(AND(NOT(F141=""),NOT(G141="")),1,0),0)</f>
        <v>0</v>
      </c>
    </row>
    <row r="142" customFormat="false" ht="13.4" hidden="false" customHeight="false" outlineLevel="0" collapsed="false">
      <c r="B142" s="18" t="s">
        <v>146</v>
      </c>
      <c r="C142" s="19" t="s">
        <v>162</v>
      </c>
      <c r="D142" s="18" t="s">
        <v>122</v>
      </c>
      <c r="E142" s="41" t="s">
        <v>69</v>
      </c>
      <c r="F142" s="21"/>
      <c r="G142" s="21"/>
      <c r="H142" s="20" t="s">
        <v>96</v>
      </c>
      <c r="I142" s="25" t="s">
        <v>94</v>
      </c>
      <c r="K142" s="1" t="n">
        <f aca="false">IF(AND(NOT(E142=""),NOT(H142="")),IF(AND(NOT(F142=""),NOT(G142="")),1,0),0)</f>
        <v>0</v>
      </c>
    </row>
    <row r="143" customFormat="false" ht="13.4" hidden="false" customHeight="false" outlineLevel="0" collapsed="false">
      <c r="B143" s="18" t="s">
        <v>146</v>
      </c>
      <c r="C143" s="19" t="s">
        <v>162</v>
      </c>
      <c r="D143" s="18" t="s">
        <v>163</v>
      </c>
      <c r="E143" s="41" t="s">
        <v>82</v>
      </c>
      <c r="F143" s="21"/>
      <c r="G143" s="21"/>
      <c r="H143" s="20" t="s">
        <v>46</v>
      </c>
      <c r="I143" s="25" t="s">
        <v>84</v>
      </c>
      <c r="K143" s="1" t="n">
        <f aca="false">IF(AND(NOT(E143=""),NOT(H143="")),IF(AND(NOT(F143=""),NOT(G143="")),1,0),0)</f>
        <v>0</v>
      </c>
    </row>
    <row r="144" customFormat="false" ht="13.4" hidden="false" customHeight="false" outlineLevel="0" collapsed="false">
      <c r="B144" s="18" t="s">
        <v>42</v>
      </c>
      <c r="C144" s="19" t="s">
        <v>164</v>
      </c>
      <c r="D144" s="18" t="s">
        <v>103</v>
      </c>
      <c r="E144" s="41" t="s">
        <v>64</v>
      </c>
      <c r="F144" s="21"/>
      <c r="G144" s="21"/>
      <c r="H144" s="20" t="s">
        <v>45</v>
      </c>
      <c r="I144" s="25" t="s">
        <v>66</v>
      </c>
      <c r="K144" s="1" t="n">
        <f aca="false">IF(AND(NOT(E144=""),NOT(H144="")),IF(AND(NOT(F144=""),NOT(G144="")),1,0),0)</f>
        <v>0</v>
      </c>
    </row>
    <row r="145" customFormat="false" ht="13.4" hidden="false" customHeight="false" outlineLevel="0" collapsed="false">
      <c r="B145" s="18" t="s">
        <v>42</v>
      </c>
      <c r="C145" s="19" t="s">
        <v>164</v>
      </c>
      <c r="D145" s="18" t="s">
        <v>128</v>
      </c>
      <c r="E145" s="41" t="s">
        <v>76</v>
      </c>
      <c r="F145" s="21"/>
      <c r="G145" s="21"/>
      <c r="H145" s="20" t="s">
        <v>83</v>
      </c>
      <c r="I145" s="25" t="s">
        <v>106</v>
      </c>
      <c r="K145" s="1" t="n">
        <f aca="false">IF(AND(NOT(E145=""),NOT(H145="")),IF(AND(NOT(F145=""),NOT(G145="")),1,0),0)</f>
        <v>0</v>
      </c>
    </row>
    <row r="146" customFormat="false" ht="13.4" hidden="false" customHeight="false" outlineLevel="0" collapsed="false">
      <c r="B146" s="18" t="s">
        <v>42</v>
      </c>
      <c r="C146" s="19" t="s">
        <v>164</v>
      </c>
      <c r="D146" s="18" t="s">
        <v>122</v>
      </c>
      <c r="E146" s="41" t="s">
        <v>65</v>
      </c>
      <c r="F146" s="21"/>
      <c r="G146" s="21"/>
      <c r="H146" s="20" t="s">
        <v>72</v>
      </c>
      <c r="I146" s="25" t="s">
        <v>111</v>
      </c>
      <c r="K146" s="1" t="n">
        <f aca="false">IF(AND(NOT(E146=""),NOT(H146="")),IF(AND(NOT(F146=""),NOT(G146="")),1,0),0)</f>
        <v>0</v>
      </c>
    </row>
    <row r="147" customFormat="false" ht="13.4" hidden="false" customHeight="false" outlineLevel="0" collapsed="false">
      <c r="B147" s="18" t="s">
        <v>42</v>
      </c>
      <c r="C147" s="19" t="s">
        <v>164</v>
      </c>
      <c r="D147" s="18" t="s">
        <v>136</v>
      </c>
      <c r="E147" s="41" t="s">
        <v>93</v>
      </c>
      <c r="F147" s="21"/>
      <c r="G147" s="21"/>
      <c r="H147" s="20" t="s">
        <v>68</v>
      </c>
      <c r="I147" s="25" t="s">
        <v>110</v>
      </c>
      <c r="K147" s="1" t="n">
        <f aca="false">IF(AND(NOT(E147=""),NOT(H147="")),IF(AND(NOT(F147=""),NOT(G147="")),1,0),0)</f>
        <v>0</v>
      </c>
    </row>
    <row r="148" customFormat="false" ht="13.4" hidden="false" customHeight="false" outlineLevel="0" collapsed="false">
      <c r="B148" s="18" t="s">
        <v>42</v>
      </c>
      <c r="C148" s="19" t="s">
        <v>164</v>
      </c>
      <c r="D148" s="18" t="s">
        <v>99</v>
      </c>
      <c r="E148" s="41" t="s">
        <v>100</v>
      </c>
      <c r="F148" s="21"/>
      <c r="G148" s="21"/>
      <c r="H148" s="20" t="s">
        <v>79</v>
      </c>
      <c r="I148" s="25" t="s">
        <v>165</v>
      </c>
      <c r="K148" s="1" t="n">
        <f aca="false">IF(AND(NOT(E148=""),NOT(H148="")),IF(AND(NOT(F148=""),NOT(G148="")),1,0),0)</f>
        <v>0</v>
      </c>
    </row>
    <row r="149" customFormat="false" ht="13.4" hidden="false" customHeight="false" outlineLevel="0" collapsed="false">
      <c r="B149" s="18" t="s">
        <v>42</v>
      </c>
      <c r="C149" s="19" t="s">
        <v>164</v>
      </c>
      <c r="D149" s="18" t="s">
        <v>99</v>
      </c>
      <c r="E149" s="41" t="s">
        <v>88</v>
      </c>
      <c r="F149" s="21"/>
      <c r="G149" s="21"/>
      <c r="H149" s="20" t="s">
        <v>80</v>
      </c>
      <c r="I149" s="25" t="s">
        <v>81</v>
      </c>
      <c r="K149" s="1" t="n">
        <f aca="false">IF(AND(NOT(E149=""),NOT(H149="")),IF(AND(NOT(F149=""),NOT(G149="")),1,0),0)</f>
        <v>0</v>
      </c>
    </row>
    <row r="150" customFormat="false" ht="13.4" hidden="false" customHeight="false" outlineLevel="0" collapsed="false">
      <c r="B150" s="18" t="s">
        <v>85</v>
      </c>
      <c r="C150" s="19" t="s">
        <v>166</v>
      </c>
      <c r="D150" s="18" t="s">
        <v>128</v>
      </c>
      <c r="E150" s="41" t="s">
        <v>73</v>
      </c>
      <c r="F150" s="21"/>
      <c r="G150" s="21"/>
      <c r="H150" s="20" t="s">
        <v>75</v>
      </c>
      <c r="I150" s="25" t="s">
        <v>132</v>
      </c>
      <c r="K150" s="1" t="n">
        <f aca="false">IF(AND(NOT(E150=""),NOT(H150="")),IF(AND(NOT(F150=""),NOT(G150="")),1,0),0)</f>
        <v>0</v>
      </c>
    </row>
    <row r="151" customFormat="false" ht="13.4" hidden="false" customHeight="false" outlineLevel="0" collapsed="false">
      <c r="B151" s="18" t="s">
        <v>126</v>
      </c>
      <c r="C151" s="19" t="s">
        <v>167</v>
      </c>
      <c r="D151" s="18" t="s">
        <v>97</v>
      </c>
      <c r="E151" s="41" t="s">
        <v>89</v>
      </c>
      <c r="F151" s="21"/>
      <c r="G151" s="21"/>
      <c r="H151" s="20" t="s">
        <v>96</v>
      </c>
      <c r="I151" s="25" t="s">
        <v>113</v>
      </c>
      <c r="K151" s="1" t="n">
        <f aca="false">IF(AND(NOT(E151=""),NOT(H151="")),IF(AND(NOT(F151=""),NOT(G151="")),1,0),0)</f>
        <v>0</v>
      </c>
    </row>
    <row r="152" customFormat="false" ht="13.4" hidden="false" customHeight="false" outlineLevel="0" collapsed="false">
      <c r="B152" s="18" t="s">
        <v>126</v>
      </c>
      <c r="C152" s="19" t="s">
        <v>167</v>
      </c>
      <c r="D152" s="18" t="s">
        <v>99</v>
      </c>
      <c r="E152" s="41" t="s">
        <v>100</v>
      </c>
      <c r="F152" s="21"/>
      <c r="G152" s="21"/>
      <c r="H152" s="20" t="s">
        <v>88</v>
      </c>
      <c r="I152" s="25" t="s">
        <v>101</v>
      </c>
      <c r="K152" s="1" t="n">
        <f aca="false">IF(AND(NOT(E152=""),NOT(H152="")),IF(AND(NOT(F152=""),NOT(G152="")),1,0),0)</f>
        <v>0</v>
      </c>
    </row>
    <row r="153" customFormat="false" ht="13.4" hidden="false" customHeight="false" outlineLevel="0" collapsed="false">
      <c r="B153" s="18" t="s">
        <v>146</v>
      </c>
      <c r="C153" s="19" t="s">
        <v>168</v>
      </c>
      <c r="D153" s="18" t="s">
        <v>97</v>
      </c>
      <c r="E153" s="41" t="s">
        <v>75</v>
      </c>
      <c r="F153" s="21"/>
      <c r="G153" s="21"/>
      <c r="H153" s="20" t="s">
        <v>69</v>
      </c>
      <c r="I153" s="25" t="s">
        <v>77</v>
      </c>
      <c r="K153" s="1" t="n">
        <f aca="false">IF(AND(NOT(E153=""),NOT(H153="")),IF(AND(NOT(F153=""),NOT(G153="")),1,0),0)</f>
        <v>0</v>
      </c>
    </row>
    <row r="154" customFormat="false" ht="13.4" hidden="false" customHeight="false" outlineLevel="0" collapsed="false">
      <c r="B154" s="18" t="s">
        <v>146</v>
      </c>
      <c r="C154" s="19" t="s">
        <v>168</v>
      </c>
      <c r="D154" s="18" t="s">
        <v>136</v>
      </c>
      <c r="E154" s="41" t="s">
        <v>72</v>
      </c>
      <c r="F154" s="21"/>
      <c r="G154" s="21"/>
      <c r="H154" s="20" t="s">
        <v>83</v>
      </c>
      <c r="I154" s="25" t="s">
        <v>74</v>
      </c>
      <c r="K154" s="1" t="n">
        <f aca="false">IF(AND(NOT(E154=""),NOT(H154="")),IF(AND(NOT(F154=""),NOT(G154="")),1,0),0)</f>
        <v>0</v>
      </c>
    </row>
    <row r="155" customFormat="false" ht="13.4" hidden="false" customHeight="false" outlineLevel="0" collapsed="false">
      <c r="B155" s="18" t="s">
        <v>146</v>
      </c>
      <c r="C155" s="19" t="s">
        <v>168</v>
      </c>
      <c r="D155" s="18" t="s">
        <v>116</v>
      </c>
      <c r="E155" s="41" t="s">
        <v>93</v>
      </c>
      <c r="F155" s="21"/>
      <c r="G155" s="21"/>
      <c r="H155" s="20" t="s">
        <v>65</v>
      </c>
      <c r="I155" s="25" t="s">
        <v>110</v>
      </c>
      <c r="K155" s="1" t="n">
        <f aca="false">IF(AND(NOT(E155=""),NOT(H155="")),IF(AND(NOT(F155=""),NOT(G155="")),1,0),0)</f>
        <v>0</v>
      </c>
    </row>
    <row r="156" customFormat="false" ht="13.4" hidden="false" customHeight="false" outlineLevel="0" collapsed="false">
      <c r="B156" s="18" t="s">
        <v>146</v>
      </c>
      <c r="C156" s="19" t="s">
        <v>168</v>
      </c>
      <c r="D156" s="18" t="s">
        <v>117</v>
      </c>
      <c r="E156" s="41" t="s">
        <v>80</v>
      </c>
      <c r="F156" s="21"/>
      <c r="G156" s="21"/>
      <c r="H156" s="20" t="s">
        <v>76</v>
      </c>
      <c r="I156" s="25" t="s">
        <v>107</v>
      </c>
      <c r="K156" s="1" t="n">
        <f aca="false">IF(AND(NOT(E156=""),NOT(H156="")),IF(AND(NOT(F156=""),NOT(G156="")),1,0),0)</f>
        <v>0</v>
      </c>
    </row>
    <row r="157" customFormat="false" ht="13.4" hidden="false" customHeight="false" outlineLevel="0" collapsed="false">
      <c r="B157" s="18" t="s">
        <v>146</v>
      </c>
      <c r="C157" s="19" t="s">
        <v>168</v>
      </c>
      <c r="D157" s="18" t="s">
        <v>163</v>
      </c>
      <c r="E157" s="41" t="s">
        <v>79</v>
      </c>
      <c r="F157" s="21"/>
      <c r="G157" s="21"/>
      <c r="H157" s="20" t="s">
        <v>82</v>
      </c>
      <c r="I157" s="25" t="s">
        <v>81</v>
      </c>
      <c r="K157" s="1" t="n">
        <f aca="false">IF(AND(NOT(E157=""),NOT(H157="")),IF(AND(NOT(F157=""),NOT(G157="")),1,0),0)</f>
        <v>0</v>
      </c>
    </row>
    <row r="158" customFormat="false" ht="13.4" hidden="false" customHeight="false" outlineLevel="0" collapsed="false">
      <c r="B158" s="18" t="s">
        <v>42</v>
      </c>
      <c r="C158" s="19" t="s">
        <v>169</v>
      </c>
      <c r="D158" s="18" t="s">
        <v>103</v>
      </c>
      <c r="E158" s="41" t="s">
        <v>96</v>
      </c>
      <c r="F158" s="21"/>
      <c r="G158" s="21"/>
      <c r="H158" s="20" t="s">
        <v>64</v>
      </c>
      <c r="I158" s="25" t="s">
        <v>108</v>
      </c>
      <c r="K158" s="1" t="n">
        <f aca="false">IF(AND(NOT(E158=""),NOT(H158="")),IF(AND(NOT(F158=""),NOT(G158="")),1,0),0)</f>
        <v>0</v>
      </c>
    </row>
    <row r="159" customFormat="false" ht="13.4" hidden="false" customHeight="false" outlineLevel="0" collapsed="false">
      <c r="B159" s="18" t="s">
        <v>42</v>
      </c>
      <c r="C159" s="19" t="s">
        <v>169</v>
      </c>
      <c r="D159" s="18" t="s">
        <v>117</v>
      </c>
      <c r="E159" s="41" t="s">
        <v>68</v>
      </c>
      <c r="F159" s="21"/>
      <c r="G159" s="21"/>
      <c r="H159" s="20" t="s">
        <v>45</v>
      </c>
      <c r="I159" s="25" t="s">
        <v>70</v>
      </c>
      <c r="K159" s="1" t="n">
        <f aca="false">IF(AND(NOT(E159=""),NOT(H159="")),IF(AND(NOT(F159=""),NOT(G159="")),1,0),0)</f>
        <v>0</v>
      </c>
    </row>
    <row r="160" customFormat="false" ht="13.4" hidden="false" customHeight="false" outlineLevel="0" collapsed="false">
      <c r="B160" s="18" t="s">
        <v>42</v>
      </c>
      <c r="C160" s="19" t="s">
        <v>169</v>
      </c>
      <c r="D160" s="18" t="s">
        <v>99</v>
      </c>
      <c r="E160" s="41" t="s">
        <v>88</v>
      </c>
      <c r="F160" s="21"/>
      <c r="G160" s="21"/>
      <c r="H160" s="20" t="s">
        <v>73</v>
      </c>
      <c r="I160" s="25" t="s">
        <v>81</v>
      </c>
      <c r="K160" s="1" t="n">
        <f aca="false">IF(AND(NOT(E160=""),NOT(H160="")),IF(AND(NOT(F160=""),NOT(G160="")),1,0),0)</f>
        <v>0</v>
      </c>
    </row>
    <row r="161" customFormat="false" ht="13.4" hidden="false" customHeight="false" outlineLevel="0" collapsed="false">
      <c r="B161" s="18" t="s">
        <v>85</v>
      </c>
      <c r="C161" s="19" t="s">
        <v>170</v>
      </c>
      <c r="D161" s="18" t="s">
        <v>87</v>
      </c>
      <c r="E161" s="41" t="s">
        <v>46</v>
      </c>
      <c r="F161" s="21"/>
      <c r="G161" s="21"/>
      <c r="H161" s="20" t="s">
        <v>89</v>
      </c>
      <c r="I161" s="25" t="s">
        <v>98</v>
      </c>
      <c r="K161" s="1" t="n">
        <f aca="false">IF(AND(NOT(E161=""),NOT(H161="")),IF(AND(NOT(F161=""),NOT(G161="")),1,0),0)</f>
        <v>0</v>
      </c>
    </row>
    <row r="162" customFormat="false" ht="13.4" hidden="false" customHeight="false" outlineLevel="0" collapsed="false">
      <c r="B162" s="18" t="s">
        <v>146</v>
      </c>
      <c r="C162" s="19" t="s">
        <v>171</v>
      </c>
      <c r="D162" s="18" t="s">
        <v>163</v>
      </c>
      <c r="E162" s="41" t="s">
        <v>100</v>
      </c>
      <c r="F162" s="21"/>
      <c r="G162" s="21"/>
      <c r="H162" s="20" t="s">
        <v>64</v>
      </c>
      <c r="I162" s="25" t="s">
        <v>101</v>
      </c>
      <c r="K162" s="1" t="n">
        <f aca="false">IF(AND(NOT(E162=""),NOT(H162="")),IF(AND(NOT(F162=""),NOT(G162="")),1,0),0)</f>
        <v>0</v>
      </c>
    </row>
    <row r="163" customFormat="false" ht="13.4" hidden="false" customHeight="false" outlineLevel="0" collapsed="false">
      <c r="B163" s="18" t="s">
        <v>42</v>
      </c>
      <c r="C163" s="19" t="s">
        <v>172</v>
      </c>
      <c r="D163" s="18" t="s">
        <v>103</v>
      </c>
      <c r="E163" s="41" t="s">
        <v>83</v>
      </c>
      <c r="F163" s="21"/>
      <c r="G163" s="21"/>
      <c r="H163" s="20" t="s">
        <v>93</v>
      </c>
      <c r="I163" s="25" t="s">
        <v>92</v>
      </c>
      <c r="K163" s="1" t="n">
        <f aca="false">IF(AND(NOT(E163=""),NOT(H163="")),IF(AND(NOT(F163=""),NOT(G163="")),1,0),0)</f>
        <v>0</v>
      </c>
    </row>
    <row r="164" customFormat="false" ht="13.4" hidden="false" customHeight="false" outlineLevel="0" collapsed="false">
      <c r="B164" s="18" t="s">
        <v>42</v>
      </c>
      <c r="C164" s="19" t="s">
        <v>172</v>
      </c>
      <c r="D164" s="18" t="s">
        <v>103</v>
      </c>
      <c r="E164" s="41" t="s">
        <v>69</v>
      </c>
      <c r="F164" s="21"/>
      <c r="G164" s="21"/>
      <c r="H164" s="20" t="s">
        <v>65</v>
      </c>
      <c r="I164" s="25" t="s">
        <v>94</v>
      </c>
      <c r="K164" s="1" t="n">
        <f aca="false">IF(AND(NOT(E164=""),NOT(H164="")),IF(AND(NOT(F164=""),NOT(G164="")),1,0),0)</f>
        <v>0</v>
      </c>
    </row>
    <row r="165" customFormat="false" ht="13.4" hidden="false" customHeight="false" outlineLevel="0" collapsed="false">
      <c r="B165" s="18" t="s">
        <v>42</v>
      </c>
      <c r="C165" s="19" t="s">
        <v>172</v>
      </c>
      <c r="D165" s="18" t="s">
        <v>103</v>
      </c>
      <c r="E165" s="41" t="s">
        <v>96</v>
      </c>
      <c r="F165" s="21"/>
      <c r="G165" s="21"/>
      <c r="H165" s="20" t="s">
        <v>75</v>
      </c>
      <c r="I165" s="25" t="s">
        <v>108</v>
      </c>
      <c r="K165" s="1" t="n">
        <f aca="false">IF(AND(NOT(E165=""),NOT(H165="")),IF(AND(NOT(F165=""),NOT(G165="")),1,0),0)</f>
        <v>0</v>
      </c>
    </row>
    <row r="166" customFormat="false" ht="13.4" hidden="false" customHeight="false" outlineLevel="0" collapsed="false">
      <c r="B166" s="18" t="s">
        <v>42</v>
      </c>
      <c r="C166" s="19" t="s">
        <v>172</v>
      </c>
      <c r="D166" s="18" t="s">
        <v>128</v>
      </c>
      <c r="E166" s="41" t="s">
        <v>76</v>
      </c>
      <c r="F166" s="21"/>
      <c r="G166" s="21"/>
      <c r="H166" s="20" t="s">
        <v>89</v>
      </c>
      <c r="I166" s="25" t="s">
        <v>106</v>
      </c>
      <c r="K166" s="1" t="n">
        <f aca="false">IF(AND(NOT(E166=""),NOT(H166="")),IF(AND(NOT(F166=""),NOT(G166="")),1,0),0)</f>
        <v>0</v>
      </c>
    </row>
    <row r="167" customFormat="false" ht="13.4" hidden="false" customHeight="false" outlineLevel="0" collapsed="false">
      <c r="B167" s="18" t="s">
        <v>42</v>
      </c>
      <c r="C167" s="19" t="s">
        <v>172</v>
      </c>
      <c r="D167" s="18" t="s">
        <v>128</v>
      </c>
      <c r="E167" s="41" t="s">
        <v>73</v>
      </c>
      <c r="F167" s="21"/>
      <c r="G167" s="21"/>
      <c r="H167" s="20" t="s">
        <v>46</v>
      </c>
      <c r="I167" s="25" t="s">
        <v>132</v>
      </c>
      <c r="K167" s="1" t="n">
        <f aca="false">IF(AND(NOT(E167=""),NOT(H167="")),IF(AND(NOT(F167=""),NOT(G167="")),1,0),0)</f>
        <v>0</v>
      </c>
    </row>
    <row r="168" customFormat="false" ht="13.4" hidden="false" customHeight="false" outlineLevel="0" collapsed="false">
      <c r="B168" s="18" t="s">
        <v>42</v>
      </c>
      <c r="C168" s="19" t="s">
        <v>172</v>
      </c>
      <c r="D168" s="18" t="s">
        <v>117</v>
      </c>
      <c r="E168" s="41" t="s">
        <v>68</v>
      </c>
      <c r="F168" s="21"/>
      <c r="G168" s="21"/>
      <c r="H168" s="20" t="s">
        <v>88</v>
      </c>
      <c r="I168" s="25" t="s">
        <v>70</v>
      </c>
      <c r="K168" s="1" t="n">
        <f aca="false">IF(AND(NOT(E168=""),NOT(H168="")),IF(AND(NOT(F168=""),NOT(G168="")),1,0),0)</f>
        <v>0</v>
      </c>
    </row>
    <row r="169" customFormat="false" ht="13.4" hidden="false" customHeight="false" outlineLevel="0" collapsed="false">
      <c r="B169" s="18" t="s">
        <v>42</v>
      </c>
      <c r="C169" s="19" t="s">
        <v>172</v>
      </c>
      <c r="D169" s="18" t="s">
        <v>99</v>
      </c>
      <c r="E169" s="41" t="s">
        <v>79</v>
      </c>
      <c r="F169" s="21"/>
      <c r="G169" s="21"/>
      <c r="H169" s="20" t="s">
        <v>80</v>
      </c>
      <c r="I169" s="25" t="s">
        <v>81</v>
      </c>
      <c r="K169" s="1" t="n">
        <f aca="false">IF(AND(NOT(E169=""),NOT(H169="")),IF(AND(NOT(F169=""),NOT(G169="")),1,0),0)</f>
        <v>0</v>
      </c>
    </row>
    <row r="170" customFormat="false" ht="13.4" hidden="false" customHeight="false" outlineLevel="0" collapsed="false">
      <c r="B170" s="18" t="s">
        <v>85</v>
      </c>
      <c r="C170" s="19" t="s">
        <v>173</v>
      </c>
      <c r="D170" s="18" t="s">
        <v>117</v>
      </c>
      <c r="E170" s="41" t="s">
        <v>45</v>
      </c>
      <c r="F170" s="21"/>
      <c r="G170" s="21"/>
      <c r="H170" s="20" t="s">
        <v>82</v>
      </c>
      <c r="I170" s="25" t="s">
        <v>47</v>
      </c>
      <c r="K170" s="1" t="n">
        <f aca="false">IF(AND(NOT(E170=""),NOT(H170="")),IF(AND(NOT(F170=""),NOT(G170="")),1,0),0)</f>
        <v>0</v>
      </c>
    </row>
    <row r="171" customFormat="false" ht="13.4" hidden="false" customHeight="false" outlineLevel="0" collapsed="false">
      <c r="B171" s="18" t="s">
        <v>126</v>
      </c>
      <c r="C171" s="19" t="s">
        <v>174</v>
      </c>
      <c r="D171" s="18" t="s">
        <v>103</v>
      </c>
      <c r="E171" s="41" t="s">
        <v>83</v>
      </c>
      <c r="F171" s="21"/>
      <c r="G171" s="21"/>
      <c r="H171" s="20" t="s">
        <v>69</v>
      </c>
      <c r="I171" s="25" t="s">
        <v>92</v>
      </c>
      <c r="K171" s="1" t="n">
        <f aca="false">IF(AND(NOT(E171=""),NOT(H171="")),IF(AND(NOT(F171=""),NOT(G171="")),1,0),0)</f>
        <v>0</v>
      </c>
    </row>
    <row r="172" customFormat="false" ht="13.4" hidden="false" customHeight="false" outlineLevel="0" collapsed="false">
      <c r="B172" s="18" t="s">
        <v>126</v>
      </c>
      <c r="C172" s="19" t="s">
        <v>174</v>
      </c>
      <c r="D172" s="18" t="s">
        <v>128</v>
      </c>
      <c r="E172" s="41" t="s">
        <v>65</v>
      </c>
      <c r="F172" s="21"/>
      <c r="G172" s="21"/>
      <c r="H172" s="20" t="s">
        <v>46</v>
      </c>
      <c r="I172" s="25" t="s">
        <v>111</v>
      </c>
      <c r="K172" s="1" t="n">
        <f aca="false">IF(AND(NOT(E172=""),NOT(H172="")),IF(AND(NOT(F172=""),NOT(G172="")),1,0),0)</f>
        <v>0</v>
      </c>
    </row>
    <row r="173" customFormat="false" ht="13.4" hidden="false" customHeight="false" outlineLevel="0" collapsed="false">
      <c r="B173" s="18" t="s">
        <v>126</v>
      </c>
      <c r="C173" s="19" t="s">
        <v>174</v>
      </c>
      <c r="D173" s="18" t="s">
        <v>122</v>
      </c>
      <c r="E173" s="41" t="s">
        <v>96</v>
      </c>
      <c r="F173" s="21"/>
      <c r="G173" s="21"/>
      <c r="H173" s="20" t="s">
        <v>68</v>
      </c>
      <c r="I173" s="25" t="s">
        <v>108</v>
      </c>
      <c r="K173" s="1" t="n">
        <f aca="false">IF(AND(NOT(E173=""),NOT(H173="")),IF(AND(NOT(F173=""),NOT(G173="")),1,0),0)</f>
        <v>0</v>
      </c>
    </row>
    <row r="174" customFormat="false" ht="13.4" hidden="false" customHeight="false" outlineLevel="0" collapsed="false">
      <c r="B174" s="18" t="s">
        <v>126</v>
      </c>
      <c r="C174" s="19" t="s">
        <v>174</v>
      </c>
      <c r="D174" s="18" t="s">
        <v>99</v>
      </c>
      <c r="E174" s="41" t="s">
        <v>79</v>
      </c>
      <c r="F174" s="21"/>
      <c r="G174" s="21"/>
      <c r="H174" s="20" t="s">
        <v>76</v>
      </c>
      <c r="I174" s="25" t="s">
        <v>81</v>
      </c>
      <c r="K174" s="1" t="n">
        <f aca="false">IF(AND(NOT(E174=""),NOT(H174="")),IF(AND(NOT(F174=""),NOT(G174="")),1,0),0)</f>
        <v>0</v>
      </c>
    </row>
    <row r="175" customFormat="false" ht="13.4" hidden="false" customHeight="false" outlineLevel="0" collapsed="false">
      <c r="B175" s="18" t="s">
        <v>146</v>
      </c>
      <c r="C175" s="19" t="s">
        <v>175</v>
      </c>
      <c r="D175" s="18" t="s">
        <v>163</v>
      </c>
      <c r="E175" s="41" t="s">
        <v>82</v>
      </c>
      <c r="F175" s="21"/>
      <c r="G175" s="21"/>
      <c r="H175" s="20" t="s">
        <v>93</v>
      </c>
      <c r="I175" s="25" t="s">
        <v>84</v>
      </c>
      <c r="K175" s="1" t="n">
        <f aca="false">IF(AND(NOT(E175=""),NOT(H175="")),IF(AND(NOT(F175=""),NOT(G175="")),1,0),0)</f>
        <v>0</v>
      </c>
    </row>
    <row r="176" customFormat="false" ht="13.4" hidden="false" customHeight="false" outlineLevel="0" collapsed="false">
      <c r="B176" s="18" t="s">
        <v>42</v>
      </c>
      <c r="C176" s="19" t="s">
        <v>176</v>
      </c>
      <c r="D176" s="18" t="s">
        <v>109</v>
      </c>
      <c r="E176" s="41" t="s">
        <v>46</v>
      </c>
      <c r="F176" s="21"/>
      <c r="G176" s="21"/>
      <c r="H176" s="20" t="s">
        <v>79</v>
      </c>
      <c r="I176" s="25" t="s">
        <v>98</v>
      </c>
      <c r="K176" s="1" t="n">
        <f aca="false">IF(AND(NOT(E176=""),NOT(H176="")),IF(AND(NOT(F176=""),NOT(G176="")),1,0),0)</f>
        <v>0</v>
      </c>
    </row>
    <row r="177" customFormat="false" ht="13.4" hidden="false" customHeight="false" outlineLevel="0" collapsed="false">
      <c r="B177" s="18" t="s">
        <v>42</v>
      </c>
      <c r="C177" s="19" t="s">
        <v>176</v>
      </c>
      <c r="D177" s="18" t="s">
        <v>103</v>
      </c>
      <c r="E177" s="41" t="s">
        <v>69</v>
      </c>
      <c r="F177" s="21"/>
      <c r="G177" s="21"/>
      <c r="H177" s="20" t="s">
        <v>100</v>
      </c>
      <c r="I177" s="25" t="s">
        <v>94</v>
      </c>
      <c r="K177" s="1" t="n">
        <f aca="false">IF(AND(NOT(E177=""),NOT(H177="")),IF(AND(NOT(F177=""),NOT(G177="")),1,0),0)</f>
        <v>0</v>
      </c>
    </row>
    <row r="178" customFormat="false" ht="13.4" hidden="false" customHeight="false" outlineLevel="0" collapsed="false">
      <c r="B178" s="18" t="s">
        <v>42</v>
      </c>
      <c r="C178" s="19" t="s">
        <v>176</v>
      </c>
      <c r="D178" s="18" t="s">
        <v>128</v>
      </c>
      <c r="E178" s="41" t="s">
        <v>65</v>
      </c>
      <c r="F178" s="21"/>
      <c r="G178" s="21"/>
      <c r="H178" s="20" t="s">
        <v>73</v>
      </c>
      <c r="I178" s="25" t="s">
        <v>111</v>
      </c>
      <c r="K178" s="1" t="n">
        <f aca="false">IF(AND(NOT(E178=""),NOT(H178="")),IF(AND(NOT(F178=""),NOT(G178="")),1,0),0)</f>
        <v>0</v>
      </c>
    </row>
    <row r="179" customFormat="false" ht="13.4" hidden="false" customHeight="false" outlineLevel="0" collapsed="false">
      <c r="B179" s="18" t="s">
        <v>42</v>
      </c>
      <c r="C179" s="19" t="s">
        <v>176</v>
      </c>
      <c r="D179" s="18" t="s">
        <v>97</v>
      </c>
      <c r="E179" s="41" t="s">
        <v>89</v>
      </c>
      <c r="F179" s="21"/>
      <c r="G179" s="21"/>
      <c r="H179" s="20" t="s">
        <v>83</v>
      </c>
      <c r="I179" s="25" t="s">
        <v>113</v>
      </c>
      <c r="K179" s="1" t="n">
        <f aca="false">IF(AND(NOT(E179=""),NOT(H179="")),IF(AND(NOT(F179=""),NOT(G179="")),1,0),0)</f>
        <v>0</v>
      </c>
    </row>
    <row r="180" customFormat="false" ht="13.4" hidden="false" customHeight="false" outlineLevel="0" collapsed="false">
      <c r="B180" s="18" t="s">
        <v>42</v>
      </c>
      <c r="C180" s="19" t="s">
        <v>176</v>
      </c>
      <c r="D180" s="18" t="s">
        <v>136</v>
      </c>
      <c r="E180" s="41" t="s">
        <v>72</v>
      </c>
      <c r="F180" s="21"/>
      <c r="G180" s="21"/>
      <c r="H180" s="20" t="s">
        <v>76</v>
      </c>
      <c r="I180" s="25" t="s">
        <v>74</v>
      </c>
      <c r="K180" s="1" t="n">
        <f aca="false">IF(AND(NOT(E180=""),NOT(H180="")),IF(AND(NOT(F180=""),NOT(G180="")),1,0),0)</f>
        <v>0</v>
      </c>
    </row>
    <row r="181" customFormat="false" ht="13.4" hidden="false" customHeight="false" outlineLevel="0" collapsed="false">
      <c r="B181" s="18" t="s">
        <v>42</v>
      </c>
      <c r="C181" s="19" t="s">
        <v>176</v>
      </c>
      <c r="D181" s="18" t="s">
        <v>136</v>
      </c>
      <c r="E181" s="41" t="s">
        <v>75</v>
      </c>
      <c r="F181" s="21"/>
      <c r="G181" s="21"/>
      <c r="H181" s="20" t="s">
        <v>96</v>
      </c>
      <c r="I181" s="25" t="s">
        <v>77</v>
      </c>
      <c r="K181" s="1" t="n">
        <f aca="false">IF(AND(NOT(E181=""),NOT(H181="")),IF(AND(NOT(F181=""),NOT(G181="")),1,0),0)</f>
        <v>0</v>
      </c>
    </row>
    <row r="182" customFormat="false" ht="13.4" hidden="false" customHeight="false" outlineLevel="0" collapsed="false">
      <c r="B182" s="18" t="s">
        <v>42</v>
      </c>
      <c r="C182" s="19" t="s">
        <v>176</v>
      </c>
      <c r="D182" s="18" t="s">
        <v>117</v>
      </c>
      <c r="E182" s="41" t="s">
        <v>80</v>
      </c>
      <c r="F182" s="21"/>
      <c r="G182" s="21"/>
      <c r="H182" s="20" t="s">
        <v>68</v>
      </c>
      <c r="I182" s="25" t="s">
        <v>107</v>
      </c>
      <c r="K182" s="1" t="n">
        <f aca="false">IF(AND(NOT(E182=""),NOT(H182="")),IF(AND(NOT(F182=""),NOT(G182="")),1,0),0)</f>
        <v>0</v>
      </c>
    </row>
    <row r="183" customFormat="false" ht="13.4" hidden="false" customHeight="false" outlineLevel="0" collapsed="false">
      <c r="B183" s="18" t="s">
        <v>85</v>
      </c>
      <c r="C183" s="19" t="s">
        <v>177</v>
      </c>
      <c r="D183" s="18" t="s">
        <v>122</v>
      </c>
      <c r="E183" s="41" t="s">
        <v>64</v>
      </c>
      <c r="F183" s="21"/>
      <c r="G183" s="21"/>
      <c r="H183" s="20" t="s">
        <v>88</v>
      </c>
      <c r="I183" s="25" t="s">
        <v>66</v>
      </c>
      <c r="K183" s="1" t="n">
        <f aca="false">IF(AND(NOT(E183=""),NOT(H183="")),IF(AND(NOT(F183=""),NOT(G183="")),1,0),0)</f>
        <v>0</v>
      </c>
    </row>
    <row r="184" customFormat="false" ht="13.4" hidden="false" customHeight="false" outlineLevel="0" collapsed="false">
      <c r="B184" s="18" t="s">
        <v>126</v>
      </c>
      <c r="C184" s="19" t="s">
        <v>178</v>
      </c>
      <c r="D184" s="18" t="s">
        <v>163</v>
      </c>
      <c r="E184" s="41" t="s">
        <v>100</v>
      </c>
      <c r="F184" s="21"/>
      <c r="G184" s="21"/>
      <c r="H184" s="20" t="s">
        <v>89</v>
      </c>
      <c r="I184" s="25" t="s">
        <v>101</v>
      </c>
      <c r="K184" s="1" t="n">
        <f aca="false">IF(AND(NOT(E184=""),NOT(H184="")),IF(AND(NOT(F184=""),NOT(G184="")),1,0),0)</f>
        <v>0</v>
      </c>
    </row>
    <row r="185" customFormat="false" ht="13.4" hidden="false" customHeight="false" outlineLevel="0" collapsed="false">
      <c r="B185" s="18" t="s">
        <v>179</v>
      </c>
      <c r="C185" s="19" t="s">
        <v>180</v>
      </c>
      <c r="D185" s="18" t="s">
        <v>117</v>
      </c>
      <c r="E185" s="41" t="s">
        <v>80</v>
      </c>
      <c r="F185" s="21"/>
      <c r="G185" s="21"/>
      <c r="H185" s="20" t="s">
        <v>73</v>
      </c>
      <c r="I185" s="25" t="s">
        <v>107</v>
      </c>
      <c r="K185" s="1" t="n">
        <f aca="false">IF(AND(NOT(E185=""),NOT(H185="")),IF(AND(NOT(F185=""),NOT(G185="")),1,0),0)</f>
        <v>0</v>
      </c>
    </row>
    <row r="186" customFormat="false" ht="13.4" hidden="false" customHeight="false" outlineLevel="0" collapsed="false">
      <c r="B186" s="18" t="s">
        <v>42</v>
      </c>
      <c r="C186" s="19" t="s">
        <v>181</v>
      </c>
      <c r="D186" s="18" t="s">
        <v>103</v>
      </c>
      <c r="E186" s="41" t="s">
        <v>96</v>
      </c>
      <c r="F186" s="21"/>
      <c r="G186" s="21"/>
      <c r="H186" s="20" t="s">
        <v>46</v>
      </c>
      <c r="I186" s="25" t="s">
        <v>108</v>
      </c>
      <c r="K186" s="1" t="n">
        <f aca="false">IF(AND(NOT(E186=""),NOT(H186="")),IF(AND(NOT(F186=""),NOT(G186="")),1,0),0)</f>
        <v>0</v>
      </c>
    </row>
    <row r="187" customFormat="false" ht="13.4" hidden="false" customHeight="false" outlineLevel="0" collapsed="false">
      <c r="B187" s="18" t="s">
        <v>42</v>
      </c>
      <c r="C187" s="19" t="s">
        <v>181</v>
      </c>
      <c r="D187" s="18" t="s">
        <v>128</v>
      </c>
      <c r="E187" s="41" t="s">
        <v>76</v>
      </c>
      <c r="F187" s="21"/>
      <c r="G187" s="21"/>
      <c r="H187" s="20" t="s">
        <v>65</v>
      </c>
      <c r="I187" s="25" t="s">
        <v>106</v>
      </c>
      <c r="K187" s="1" t="n">
        <f aca="false">IF(AND(NOT(E187=""),NOT(H187="")),IF(AND(NOT(F187=""),NOT(G187="")),1,0),0)</f>
        <v>0</v>
      </c>
    </row>
    <row r="188" customFormat="false" ht="13.4" hidden="false" customHeight="false" outlineLevel="0" collapsed="false">
      <c r="B188" s="18" t="s">
        <v>42</v>
      </c>
      <c r="C188" s="19" t="s">
        <v>181</v>
      </c>
      <c r="D188" s="18" t="s">
        <v>136</v>
      </c>
      <c r="E188" s="41" t="s">
        <v>93</v>
      </c>
      <c r="F188" s="21"/>
      <c r="G188" s="21"/>
      <c r="H188" s="20" t="s">
        <v>88</v>
      </c>
      <c r="I188" s="25" t="s">
        <v>110</v>
      </c>
      <c r="K188" s="1" t="n">
        <f aca="false">IF(AND(NOT(E188=""),NOT(H188="")),IF(AND(NOT(F188=""),NOT(G188="")),1,0),0)</f>
        <v>0</v>
      </c>
    </row>
    <row r="189" customFormat="false" ht="13.4" hidden="false" customHeight="false" outlineLevel="0" collapsed="false">
      <c r="B189" s="18" t="s">
        <v>42</v>
      </c>
      <c r="C189" s="19" t="s">
        <v>181</v>
      </c>
      <c r="D189" s="18" t="s">
        <v>117</v>
      </c>
      <c r="E189" s="41" t="s">
        <v>45</v>
      </c>
      <c r="F189" s="21"/>
      <c r="G189" s="21"/>
      <c r="H189" s="20" t="s">
        <v>79</v>
      </c>
      <c r="I189" s="25" t="s">
        <v>47</v>
      </c>
      <c r="K189" s="1" t="n">
        <f aca="false">IF(AND(NOT(E189=""),NOT(H189="")),IF(AND(NOT(F189=""),NOT(G189="")),1,0),0)</f>
        <v>0</v>
      </c>
    </row>
    <row r="190" customFormat="false" ht="13.4" hidden="false" customHeight="false" outlineLevel="0" collapsed="false">
      <c r="B190" s="18" t="s">
        <v>85</v>
      </c>
      <c r="C190" s="19" t="s">
        <v>182</v>
      </c>
      <c r="D190" s="18" t="s">
        <v>120</v>
      </c>
      <c r="E190" s="41" t="s">
        <v>68</v>
      </c>
      <c r="F190" s="21"/>
      <c r="G190" s="21"/>
      <c r="H190" s="20" t="s">
        <v>72</v>
      </c>
      <c r="I190" s="25" t="s">
        <v>70</v>
      </c>
      <c r="K190" s="1" t="n">
        <f aca="false">IF(AND(NOT(E190=""),NOT(H190="")),IF(AND(NOT(F190=""),NOT(G190="")),1,0),0)</f>
        <v>0</v>
      </c>
    </row>
    <row r="191" customFormat="false" ht="13.4" hidden="false" customHeight="false" outlineLevel="0" collapsed="false">
      <c r="B191" s="18" t="s">
        <v>85</v>
      </c>
      <c r="C191" s="19" t="s">
        <v>182</v>
      </c>
      <c r="D191" s="18" t="s">
        <v>122</v>
      </c>
      <c r="E191" s="41" t="s">
        <v>73</v>
      </c>
      <c r="F191" s="21"/>
      <c r="G191" s="21"/>
      <c r="H191" s="20" t="s">
        <v>82</v>
      </c>
      <c r="I191" s="25" t="s">
        <v>132</v>
      </c>
      <c r="K191" s="1" t="n">
        <f aca="false">IF(AND(NOT(E191=""),NOT(H191="")),IF(AND(NOT(F191=""),NOT(G191="")),1,0),0)</f>
        <v>0</v>
      </c>
    </row>
    <row r="192" customFormat="false" ht="13.4" hidden="false" customHeight="false" outlineLevel="0" collapsed="false">
      <c r="B192" s="18" t="s">
        <v>126</v>
      </c>
      <c r="C192" s="19" t="s">
        <v>183</v>
      </c>
      <c r="D192" s="18" t="s">
        <v>103</v>
      </c>
      <c r="E192" s="41" t="s">
        <v>64</v>
      </c>
      <c r="F192" s="21"/>
      <c r="G192" s="21"/>
      <c r="H192" s="20" t="s">
        <v>96</v>
      </c>
      <c r="I192" s="25" t="s">
        <v>66</v>
      </c>
      <c r="K192" s="1" t="n">
        <f aca="false">IF(AND(NOT(E192=""),NOT(H192="")),IF(AND(NOT(F192=""),NOT(G192="")),1,0),0)</f>
        <v>0</v>
      </c>
    </row>
    <row r="193" customFormat="false" ht="13.4" hidden="false" customHeight="false" outlineLevel="0" collapsed="false">
      <c r="B193" s="18" t="s">
        <v>126</v>
      </c>
      <c r="C193" s="19" t="s">
        <v>183</v>
      </c>
      <c r="D193" s="18" t="s">
        <v>128</v>
      </c>
      <c r="E193" s="41" t="s">
        <v>76</v>
      </c>
      <c r="F193" s="21"/>
      <c r="G193" s="21"/>
      <c r="H193" s="20" t="s">
        <v>93</v>
      </c>
      <c r="I193" s="25" t="s">
        <v>106</v>
      </c>
      <c r="K193" s="1" t="n">
        <f aca="false">IF(AND(NOT(E193=""),NOT(H193="")),IF(AND(NOT(F193=""),NOT(G193="")),1,0),0)</f>
        <v>0</v>
      </c>
    </row>
    <row r="194" customFormat="false" ht="13.4" hidden="false" customHeight="false" outlineLevel="0" collapsed="false">
      <c r="B194" s="18" t="s">
        <v>126</v>
      </c>
      <c r="C194" s="19" t="s">
        <v>183</v>
      </c>
      <c r="D194" s="18" t="s">
        <v>97</v>
      </c>
      <c r="E194" s="41" t="s">
        <v>89</v>
      </c>
      <c r="F194" s="21"/>
      <c r="G194" s="21"/>
      <c r="H194" s="20" t="s">
        <v>68</v>
      </c>
      <c r="I194" s="25" t="s">
        <v>113</v>
      </c>
      <c r="K194" s="1" t="n">
        <f aca="false">IF(AND(NOT(E194=""),NOT(H194="")),IF(AND(NOT(F194=""),NOT(G194="")),1,0),0)</f>
        <v>0</v>
      </c>
    </row>
    <row r="195" customFormat="false" ht="13.4" hidden="false" customHeight="false" outlineLevel="0" collapsed="false">
      <c r="B195" s="18" t="s">
        <v>126</v>
      </c>
      <c r="C195" s="19" t="s">
        <v>183</v>
      </c>
      <c r="D195" s="18" t="s">
        <v>136</v>
      </c>
      <c r="E195" s="41" t="s">
        <v>80</v>
      </c>
      <c r="F195" s="21"/>
      <c r="G195" s="21"/>
      <c r="H195" s="20" t="s">
        <v>69</v>
      </c>
      <c r="I195" s="25" t="s">
        <v>107</v>
      </c>
      <c r="K195" s="1" t="n">
        <f aca="false">IF(AND(NOT(E195=""),NOT(H195="")),IF(AND(NOT(F195=""),NOT(G195="")),1,0),0)</f>
        <v>0</v>
      </c>
    </row>
    <row r="196" customFormat="false" ht="13.4" hidden="false" customHeight="false" outlineLevel="0" collapsed="false">
      <c r="B196" s="18" t="s">
        <v>146</v>
      </c>
      <c r="C196" s="19" t="s">
        <v>184</v>
      </c>
      <c r="D196" s="18" t="s">
        <v>122</v>
      </c>
      <c r="E196" s="41" t="s">
        <v>46</v>
      </c>
      <c r="F196" s="21"/>
      <c r="G196" s="21"/>
      <c r="H196" s="20" t="s">
        <v>83</v>
      </c>
      <c r="I196" s="25" t="s">
        <v>98</v>
      </c>
      <c r="K196" s="1" t="n">
        <f aca="false">IF(AND(NOT(E196=""),NOT(H196="")),IF(AND(NOT(F196=""),NOT(G196="")),1,0),0)</f>
        <v>0</v>
      </c>
    </row>
    <row r="197" customFormat="false" ht="13.4" hidden="false" customHeight="false" outlineLevel="0" collapsed="false">
      <c r="B197" s="18" t="s">
        <v>42</v>
      </c>
      <c r="C197" s="19" t="s">
        <v>185</v>
      </c>
      <c r="D197" s="18" t="s">
        <v>141</v>
      </c>
      <c r="E197" s="41" t="s">
        <v>79</v>
      </c>
      <c r="F197" s="21"/>
      <c r="G197" s="21"/>
      <c r="H197" s="20" t="s">
        <v>82</v>
      </c>
      <c r="I197" s="25" t="s">
        <v>81</v>
      </c>
      <c r="K197" s="1" t="n">
        <f aca="false">IF(AND(NOT(E197=""),NOT(H197="")),IF(AND(NOT(F197=""),NOT(G197="")),1,0),0)</f>
        <v>0</v>
      </c>
    </row>
    <row r="198" customFormat="false" ht="13.4" hidden="false" customHeight="false" outlineLevel="0" collapsed="false">
      <c r="B198" s="18" t="s">
        <v>42</v>
      </c>
      <c r="C198" s="19" t="s">
        <v>185</v>
      </c>
      <c r="D198" s="18" t="s">
        <v>103</v>
      </c>
      <c r="E198" s="41" t="s">
        <v>69</v>
      </c>
      <c r="F198" s="21"/>
      <c r="G198" s="21"/>
      <c r="H198" s="20" t="s">
        <v>76</v>
      </c>
      <c r="I198" s="25" t="s">
        <v>94</v>
      </c>
      <c r="K198" s="1" t="n">
        <f aca="false">IF(AND(NOT(E198=""),NOT(H198="")),IF(AND(NOT(F198=""),NOT(G198="")),1,0),0)</f>
        <v>0</v>
      </c>
    </row>
    <row r="199" customFormat="false" ht="13.4" hidden="false" customHeight="false" outlineLevel="0" collapsed="false">
      <c r="B199" s="18" t="s">
        <v>42</v>
      </c>
      <c r="C199" s="19" t="s">
        <v>185</v>
      </c>
      <c r="D199" s="18" t="s">
        <v>97</v>
      </c>
      <c r="E199" s="41" t="s">
        <v>89</v>
      </c>
      <c r="F199" s="21"/>
      <c r="G199" s="21"/>
      <c r="H199" s="20" t="s">
        <v>65</v>
      </c>
      <c r="I199" s="25" t="s">
        <v>113</v>
      </c>
      <c r="K199" s="1" t="n">
        <f aca="false">IF(AND(NOT(E199=""),NOT(H199="")),IF(AND(NOT(F199=""),NOT(G199="")),1,0),0)</f>
        <v>0</v>
      </c>
    </row>
    <row r="200" customFormat="false" ht="13.4" hidden="false" customHeight="false" outlineLevel="0" collapsed="false">
      <c r="B200" s="18" t="s">
        <v>42</v>
      </c>
      <c r="C200" s="19" t="s">
        <v>185</v>
      </c>
      <c r="D200" s="18" t="s">
        <v>136</v>
      </c>
      <c r="E200" s="41" t="s">
        <v>93</v>
      </c>
      <c r="F200" s="21"/>
      <c r="G200" s="21"/>
      <c r="H200" s="20" t="s">
        <v>80</v>
      </c>
      <c r="I200" s="25" t="s">
        <v>110</v>
      </c>
      <c r="K200" s="1" t="n">
        <f aca="false">IF(AND(NOT(E200=""),NOT(H200="")),IF(AND(NOT(F200=""),NOT(G200="")),1,0),0)</f>
        <v>0</v>
      </c>
    </row>
    <row r="201" customFormat="false" ht="13.4" hidden="false" customHeight="false" outlineLevel="0" collapsed="false">
      <c r="B201" s="18" t="s">
        <v>42</v>
      </c>
      <c r="C201" s="19" t="s">
        <v>185</v>
      </c>
      <c r="D201" s="18" t="s">
        <v>99</v>
      </c>
      <c r="E201" s="41" t="s">
        <v>100</v>
      </c>
      <c r="F201" s="21"/>
      <c r="G201" s="21"/>
      <c r="H201" s="20" t="s">
        <v>45</v>
      </c>
      <c r="I201" s="25" t="s">
        <v>186</v>
      </c>
      <c r="K201" s="1" t="n">
        <f aca="false">IF(AND(NOT(E201=""),NOT(H201="")),IF(AND(NOT(F201=""),NOT(G201="")),1,0),0)</f>
        <v>0</v>
      </c>
    </row>
    <row r="202" customFormat="false" ht="13.4" hidden="false" customHeight="false" outlineLevel="0" collapsed="false">
      <c r="B202" s="18" t="s">
        <v>85</v>
      </c>
      <c r="C202" s="19" t="s">
        <v>187</v>
      </c>
      <c r="D202" s="18" t="s">
        <v>109</v>
      </c>
      <c r="E202" s="41" t="s">
        <v>73</v>
      </c>
      <c r="F202" s="21"/>
      <c r="G202" s="21"/>
      <c r="H202" s="20" t="s">
        <v>96</v>
      </c>
      <c r="I202" s="25" t="s">
        <v>132</v>
      </c>
      <c r="K202" s="1" t="n">
        <f aca="false">IF(AND(NOT(E202=""),NOT(H202="")),IF(AND(NOT(F202=""),NOT(G202="")),1,0),0)</f>
        <v>0</v>
      </c>
    </row>
    <row r="203" customFormat="false" ht="13.4" hidden="false" customHeight="false" outlineLevel="0" collapsed="false">
      <c r="B203" s="18" t="s">
        <v>85</v>
      </c>
      <c r="C203" s="19" t="s">
        <v>187</v>
      </c>
      <c r="D203" s="18" t="s">
        <v>122</v>
      </c>
      <c r="E203" s="41" t="s">
        <v>75</v>
      </c>
      <c r="F203" s="21"/>
      <c r="G203" s="21"/>
      <c r="H203" s="20" t="s">
        <v>64</v>
      </c>
      <c r="I203" s="25" t="s">
        <v>77</v>
      </c>
      <c r="K203" s="1" t="n">
        <f aca="false">IF(AND(NOT(E203=""),NOT(H203="")),IF(AND(NOT(F203=""),NOT(G203="")),1,0),0)</f>
        <v>0</v>
      </c>
    </row>
    <row r="204" customFormat="false" ht="13.4" hidden="false" customHeight="false" outlineLevel="0" collapsed="false">
      <c r="B204" s="18" t="s">
        <v>85</v>
      </c>
      <c r="C204" s="19" t="s">
        <v>187</v>
      </c>
      <c r="D204" s="18" t="s">
        <v>117</v>
      </c>
      <c r="E204" s="41" t="s">
        <v>88</v>
      </c>
      <c r="F204" s="21"/>
      <c r="G204" s="21"/>
      <c r="H204" s="20" t="s">
        <v>72</v>
      </c>
      <c r="I204" s="25" t="s">
        <v>81</v>
      </c>
      <c r="K204" s="1" t="n">
        <f aca="false">IF(AND(NOT(E204=""),NOT(H204="")),IF(AND(NOT(F204=""),NOT(G204="")),1,0),0)</f>
        <v>0</v>
      </c>
    </row>
    <row r="205" customFormat="false" ht="13.4" hidden="false" customHeight="false" outlineLevel="0" collapsed="false">
      <c r="B205" s="18" t="s">
        <v>146</v>
      </c>
      <c r="C205" s="19" t="s">
        <v>188</v>
      </c>
      <c r="D205" s="18" t="s">
        <v>99</v>
      </c>
      <c r="E205" s="41" t="s">
        <v>79</v>
      </c>
      <c r="F205" s="21"/>
      <c r="G205" s="21"/>
      <c r="H205" s="20" t="s">
        <v>100</v>
      </c>
      <c r="I205" s="25" t="s">
        <v>81</v>
      </c>
      <c r="K205" s="1" t="n">
        <f aca="false">IF(AND(NOT(E205=""),NOT(H205="")),IF(AND(NOT(F205=""),NOT(G205="")),1,0),0)</f>
        <v>0</v>
      </c>
    </row>
    <row r="206" customFormat="false" ht="13.4" hidden="false" customHeight="false" outlineLevel="0" collapsed="false">
      <c r="B206" s="18" t="s">
        <v>42</v>
      </c>
      <c r="C206" s="19" t="s">
        <v>189</v>
      </c>
      <c r="D206" s="18" t="s">
        <v>103</v>
      </c>
      <c r="E206" s="41" t="s">
        <v>83</v>
      </c>
      <c r="F206" s="21"/>
      <c r="G206" s="21"/>
      <c r="H206" s="20" t="s">
        <v>73</v>
      </c>
      <c r="I206" s="25" t="s">
        <v>92</v>
      </c>
      <c r="K206" s="1" t="n">
        <f aca="false">IF(AND(NOT(E206=""),NOT(H206="")),IF(AND(NOT(F206=""),NOT(G206="")),1,0),0)</f>
        <v>0</v>
      </c>
    </row>
    <row r="207" customFormat="false" ht="13.4" hidden="false" customHeight="false" outlineLevel="0" collapsed="false">
      <c r="B207" s="18" t="s">
        <v>42</v>
      </c>
      <c r="C207" s="19" t="s">
        <v>189</v>
      </c>
      <c r="D207" s="18" t="s">
        <v>128</v>
      </c>
      <c r="E207" s="41" t="s">
        <v>65</v>
      </c>
      <c r="F207" s="21"/>
      <c r="G207" s="21"/>
      <c r="H207" s="20" t="s">
        <v>96</v>
      </c>
      <c r="I207" s="25" t="s">
        <v>111</v>
      </c>
      <c r="K207" s="1" t="n">
        <f aca="false">IF(AND(NOT(E207=""),NOT(H207="")),IF(AND(NOT(F207=""),NOT(G207="")),1,0),0)</f>
        <v>0</v>
      </c>
    </row>
    <row r="208" customFormat="false" ht="13.4" hidden="false" customHeight="false" outlineLevel="0" collapsed="false">
      <c r="B208" s="18" t="s">
        <v>42</v>
      </c>
      <c r="C208" s="19" t="s">
        <v>189</v>
      </c>
      <c r="D208" s="18" t="s">
        <v>136</v>
      </c>
      <c r="E208" s="41" t="s">
        <v>72</v>
      </c>
      <c r="F208" s="21"/>
      <c r="G208" s="21"/>
      <c r="H208" s="20" t="s">
        <v>93</v>
      </c>
      <c r="I208" s="25" t="s">
        <v>74</v>
      </c>
      <c r="K208" s="1" t="n">
        <f aca="false">IF(AND(NOT(E208=""),NOT(H208="")),IF(AND(NOT(F208=""),NOT(G208="")),1,0),0)</f>
        <v>0</v>
      </c>
    </row>
    <row r="209" customFormat="false" ht="13.4" hidden="false" customHeight="false" outlineLevel="0" collapsed="false">
      <c r="B209" s="18" t="s">
        <v>42</v>
      </c>
      <c r="C209" s="19" t="s">
        <v>189</v>
      </c>
      <c r="D209" s="18" t="s">
        <v>117</v>
      </c>
      <c r="E209" s="41" t="s">
        <v>80</v>
      </c>
      <c r="F209" s="21"/>
      <c r="G209" s="21"/>
      <c r="H209" s="20" t="s">
        <v>64</v>
      </c>
      <c r="I209" s="25" t="s">
        <v>107</v>
      </c>
      <c r="K209" s="1" t="n">
        <f aca="false">IF(AND(NOT(E209=""),NOT(H209="")),IF(AND(NOT(F209=""),NOT(G209="")),1,0),0)</f>
        <v>0</v>
      </c>
    </row>
    <row r="210" customFormat="false" ht="13.4" hidden="false" customHeight="false" outlineLevel="0" collapsed="false">
      <c r="B210" s="18" t="s">
        <v>42</v>
      </c>
      <c r="C210" s="19" t="s">
        <v>189</v>
      </c>
      <c r="D210" s="18" t="s">
        <v>99</v>
      </c>
      <c r="E210" s="41" t="s">
        <v>82</v>
      </c>
      <c r="F210" s="21"/>
      <c r="G210" s="21"/>
      <c r="H210" s="20" t="s">
        <v>88</v>
      </c>
      <c r="I210" s="25" t="s">
        <v>84</v>
      </c>
      <c r="K210" s="1" t="n">
        <f aca="false">IF(AND(NOT(E210=""),NOT(H210="")),IF(AND(NOT(F210=""),NOT(G210="")),1,0),0)</f>
        <v>0</v>
      </c>
    </row>
    <row r="211" customFormat="false" ht="13.4" hidden="false" customHeight="false" outlineLevel="0" collapsed="false">
      <c r="B211" s="18" t="s">
        <v>85</v>
      </c>
      <c r="C211" s="19" t="s">
        <v>190</v>
      </c>
      <c r="D211" s="18" t="s">
        <v>122</v>
      </c>
      <c r="E211" s="41" t="s">
        <v>68</v>
      </c>
      <c r="F211" s="21"/>
      <c r="G211" s="21"/>
      <c r="H211" s="20" t="s">
        <v>46</v>
      </c>
      <c r="I211" s="25" t="s">
        <v>70</v>
      </c>
      <c r="K211" s="1" t="n">
        <f aca="false">IF(AND(NOT(E211=""),NOT(H211="")),IF(AND(NOT(F211=""),NOT(G211="")),1,0),0)</f>
        <v>0</v>
      </c>
    </row>
    <row r="212" customFormat="false" ht="13.4" hidden="false" customHeight="false" outlineLevel="0" collapsed="false">
      <c r="B212" s="18" t="s">
        <v>85</v>
      </c>
      <c r="C212" s="19" t="s">
        <v>190</v>
      </c>
      <c r="D212" s="18" t="s">
        <v>122</v>
      </c>
      <c r="E212" s="41" t="s">
        <v>89</v>
      </c>
      <c r="F212" s="21"/>
      <c r="G212" s="21"/>
      <c r="H212" s="20" t="s">
        <v>69</v>
      </c>
      <c r="I212" s="25" t="s">
        <v>113</v>
      </c>
      <c r="K212" s="1" t="n">
        <f aca="false">IF(AND(NOT(E212=""),NOT(H212="")),IF(AND(NOT(F212=""),NOT(G212="")),1,0),0)</f>
        <v>0</v>
      </c>
    </row>
    <row r="213" customFormat="false" ht="13.4" hidden="false" customHeight="false" outlineLevel="0" collapsed="false">
      <c r="B213" s="18" t="s">
        <v>85</v>
      </c>
      <c r="C213" s="19" t="s">
        <v>190</v>
      </c>
      <c r="D213" s="18" t="s">
        <v>99</v>
      </c>
      <c r="E213" s="41" t="s">
        <v>45</v>
      </c>
      <c r="F213" s="21"/>
      <c r="G213" s="21"/>
      <c r="H213" s="20" t="s">
        <v>75</v>
      </c>
      <c r="I213" s="25" t="s">
        <v>47</v>
      </c>
      <c r="K213" s="1" t="n">
        <f aca="false">IF(AND(NOT(E213=""),NOT(H213="")),IF(AND(NOT(F213=""),NOT(G213="")),1,0),0)</f>
        <v>0</v>
      </c>
    </row>
    <row r="214" customFormat="false" ht="13.4" hidden="false" customHeight="false" outlineLevel="0" collapsed="false">
      <c r="B214" s="18" t="s">
        <v>146</v>
      </c>
      <c r="C214" s="19" t="s">
        <v>191</v>
      </c>
      <c r="D214" s="18" t="s">
        <v>136</v>
      </c>
      <c r="E214" s="41" t="s">
        <v>75</v>
      </c>
      <c r="F214" s="21"/>
      <c r="G214" s="21"/>
      <c r="H214" s="20" t="s">
        <v>83</v>
      </c>
      <c r="I214" s="25" t="s">
        <v>77</v>
      </c>
      <c r="K214" s="1" t="n">
        <f aca="false">IF(AND(NOT(E214=""),NOT(H214="")),IF(AND(NOT(F214=""),NOT(G214="")),1,0),0)</f>
        <v>0</v>
      </c>
    </row>
    <row r="215" customFormat="false" ht="13.4" hidden="false" customHeight="false" outlineLevel="0" collapsed="false">
      <c r="B215" s="18" t="s">
        <v>42</v>
      </c>
      <c r="C215" s="19" t="s">
        <v>192</v>
      </c>
      <c r="D215" s="18" t="s">
        <v>141</v>
      </c>
      <c r="E215" s="41" t="s">
        <v>80</v>
      </c>
      <c r="F215" s="21"/>
      <c r="G215" s="21"/>
      <c r="H215" s="20" t="s">
        <v>45</v>
      </c>
      <c r="I215" s="25" t="s">
        <v>107</v>
      </c>
      <c r="K215" s="1" t="n">
        <f aca="false">IF(AND(NOT(E215=""),NOT(H215="")),IF(AND(NOT(F215=""),NOT(G215="")),1,0),0)</f>
        <v>0</v>
      </c>
    </row>
    <row r="216" customFormat="false" ht="13.4" hidden="false" customHeight="false" outlineLevel="0" collapsed="false">
      <c r="B216" s="18" t="s">
        <v>42</v>
      </c>
      <c r="C216" s="19" t="s">
        <v>192</v>
      </c>
      <c r="D216" s="18" t="s">
        <v>121</v>
      </c>
      <c r="E216" s="41" t="s">
        <v>73</v>
      </c>
      <c r="F216" s="21"/>
      <c r="G216" s="21"/>
      <c r="H216" s="20" t="s">
        <v>89</v>
      </c>
      <c r="I216" s="25" t="s">
        <v>132</v>
      </c>
      <c r="K216" s="1" t="n">
        <f aca="false">IF(AND(NOT(E216=""),NOT(H216="")),IF(AND(NOT(F216=""),NOT(G216="")),1,0),0)</f>
        <v>0</v>
      </c>
    </row>
    <row r="217" customFormat="false" ht="13.4" hidden="false" customHeight="false" outlineLevel="0" collapsed="false">
      <c r="B217" s="18" t="s">
        <v>42</v>
      </c>
      <c r="C217" s="19" t="s">
        <v>192</v>
      </c>
      <c r="D217" s="18" t="s">
        <v>128</v>
      </c>
      <c r="E217" s="41" t="s">
        <v>76</v>
      </c>
      <c r="F217" s="21"/>
      <c r="G217" s="21"/>
      <c r="H217" s="20" t="s">
        <v>82</v>
      </c>
      <c r="I217" s="25" t="s">
        <v>106</v>
      </c>
      <c r="K217" s="1" t="n">
        <f aca="false">IF(AND(NOT(E217=""),NOT(H217="")),IF(AND(NOT(F217=""),NOT(G217="")),1,0),0)</f>
        <v>0</v>
      </c>
    </row>
    <row r="218" customFormat="false" ht="13.4" hidden="false" customHeight="false" outlineLevel="0" collapsed="false">
      <c r="B218" s="18" t="s">
        <v>42</v>
      </c>
      <c r="C218" s="19" t="s">
        <v>192</v>
      </c>
      <c r="D218" s="18" t="s">
        <v>128</v>
      </c>
      <c r="E218" s="41" t="s">
        <v>65</v>
      </c>
      <c r="F218" s="21"/>
      <c r="G218" s="21"/>
      <c r="H218" s="20" t="s">
        <v>79</v>
      </c>
      <c r="I218" s="25" t="s">
        <v>111</v>
      </c>
      <c r="K218" s="1" t="n">
        <f aca="false">IF(AND(NOT(E218=""),NOT(H218="")),IF(AND(NOT(F218=""),NOT(G218="")),1,0),0)</f>
        <v>0</v>
      </c>
    </row>
    <row r="219" customFormat="false" ht="13.4" hidden="false" customHeight="false" outlineLevel="0" collapsed="false">
      <c r="B219" s="18" t="s">
        <v>42</v>
      </c>
      <c r="C219" s="19" t="s">
        <v>192</v>
      </c>
      <c r="D219" s="18" t="s">
        <v>97</v>
      </c>
      <c r="E219" s="41" t="s">
        <v>46</v>
      </c>
      <c r="F219" s="21"/>
      <c r="G219" s="21"/>
      <c r="H219" s="20" t="s">
        <v>96</v>
      </c>
      <c r="I219" s="25" t="s">
        <v>98</v>
      </c>
      <c r="K219" s="1" t="n">
        <f aca="false">IF(AND(NOT(E219=""),NOT(H219="")),IF(AND(NOT(F219=""),NOT(G219="")),1,0),0)</f>
        <v>0</v>
      </c>
    </row>
    <row r="220" customFormat="false" ht="13.4" hidden="false" customHeight="false" outlineLevel="0" collapsed="false">
      <c r="B220" s="18" t="s">
        <v>42</v>
      </c>
      <c r="C220" s="19" t="s">
        <v>192</v>
      </c>
      <c r="D220" s="18" t="s">
        <v>99</v>
      </c>
      <c r="E220" s="41" t="s">
        <v>100</v>
      </c>
      <c r="F220" s="21"/>
      <c r="G220" s="21"/>
      <c r="H220" s="20" t="s">
        <v>72</v>
      </c>
      <c r="I220" s="25" t="s">
        <v>101</v>
      </c>
      <c r="K220" s="1" t="n">
        <f aca="false">IF(AND(NOT(E220=""),NOT(H220="")),IF(AND(NOT(F220=""),NOT(G220="")),1,0),0)</f>
        <v>0</v>
      </c>
    </row>
    <row r="221" customFormat="false" ht="13.4" hidden="false" customHeight="false" outlineLevel="0" collapsed="false">
      <c r="B221" s="18" t="s">
        <v>42</v>
      </c>
      <c r="C221" s="19" t="s">
        <v>192</v>
      </c>
      <c r="D221" s="18" t="s">
        <v>99</v>
      </c>
      <c r="E221" s="41" t="s">
        <v>88</v>
      </c>
      <c r="F221" s="21"/>
      <c r="G221" s="21"/>
      <c r="H221" s="20" t="s">
        <v>68</v>
      </c>
      <c r="I221" s="25" t="s">
        <v>81</v>
      </c>
      <c r="K221" s="1" t="n">
        <f aca="false">IF(AND(NOT(E221=""),NOT(H221="")),IF(AND(NOT(F221=""),NOT(G221="")),1,0),0)</f>
        <v>0</v>
      </c>
    </row>
    <row r="222" customFormat="false" ht="13.4" hidden="false" customHeight="false" outlineLevel="0" collapsed="false">
      <c r="B222" s="18" t="s">
        <v>85</v>
      </c>
      <c r="C222" s="19" t="s">
        <v>193</v>
      </c>
      <c r="D222" s="18" t="s">
        <v>122</v>
      </c>
      <c r="E222" s="41" t="s">
        <v>64</v>
      </c>
      <c r="F222" s="21"/>
      <c r="G222" s="21"/>
      <c r="H222" s="20" t="s">
        <v>93</v>
      </c>
      <c r="I222" s="25" t="s">
        <v>66</v>
      </c>
      <c r="K222" s="1" t="n">
        <f aca="false">IF(AND(NOT(E222=""),NOT(H222="")),IF(AND(NOT(F222=""),NOT(G222="")),1,0),0)</f>
        <v>0</v>
      </c>
    </row>
    <row r="223" customFormat="false" ht="13.4" hidden="false" customHeight="false" outlineLevel="0" collapsed="false">
      <c r="B223" s="18" t="s">
        <v>126</v>
      </c>
      <c r="C223" s="19" t="s">
        <v>194</v>
      </c>
      <c r="D223" s="18" t="s">
        <v>136</v>
      </c>
      <c r="E223" s="41" t="s">
        <v>93</v>
      </c>
      <c r="F223" s="21"/>
      <c r="G223" s="21"/>
      <c r="H223" s="20" t="s">
        <v>79</v>
      </c>
      <c r="I223" s="25" t="s">
        <v>110</v>
      </c>
      <c r="K223" s="1" t="n">
        <f aca="false">IF(AND(NOT(E223=""),NOT(H223="")),IF(AND(NOT(F223=""),NOT(G223="")),1,0),0)</f>
        <v>0</v>
      </c>
    </row>
    <row r="224" customFormat="false" ht="13.4" hidden="false" customHeight="false" outlineLevel="0" collapsed="false">
      <c r="B224" s="18" t="s">
        <v>126</v>
      </c>
      <c r="C224" s="19" t="s">
        <v>194</v>
      </c>
      <c r="D224" s="18" t="s">
        <v>117</v>
      </c>
      <c r="E224" s="41" t="s">
        <v>45</v>
      </c>
      <c r="F224" s="21"/>
      <c r="G224" s="21"/>
      <c r="H224" s="20" t="s">
        <v>100</v>
      </c>
      <c r="I224" s="25" t="s">
        <v>47</v>
      </c>
      <c r="K224" s="1" t="n">
        <f aca="false">IF(AND(NOT(E224=""),NOT(H224="")),IF(AND(NOT(F224=""),NOT(G224="")),1,0),0)</f>
        <v>0</v>
      </c>
    </row>
    <row r="225" customFormat="false" ht="13.4" hidden="false" customHeight="false" outlineLevel="0" collapsed="false">
      <c r="B225" s="18" t="s">
        <v>146</v>
      </c>
      <c r="C225" s="19" t="s">
        <v>195</v>
      </c>
      <c r="D225" s="18" t="s">
        <v>136</v>
      </c>
      <c r="E225" s="41" t="s">
        <v>72</v>
      </c>
      <c r="F225" s="21"/>
      <c r="G225" s="21"/>
      <c r="H225" s="20" t="s">
        <v>80</v>
      </c>
      <c r="I225" s="25" t="s">
        <v>74</v>
      </c>
      <c r="K225" s="1" t="n">
        <f aca="false">IF(AND(NOT(E225=""),NOT(H225="")),IF(AND(NOT(F225=""),NOT(G225="")),1,0),0)</f>
        <v>0</v>
      </c>
    </row>
    <row r="226" customFormat="false" ht="13.4" hidden="false" customHeight="false" outlineLevel="0" collapsed="false">
      <c r="B226" s="18" t="s">
        <v>42</v>
      </c>
      <c r="C226" s="19" t="s">
        <v>196</v>
      </c>
      <c r="D226" s="18" t="s">
        <v>103</v>
      </c>
      <c r="E226" s="41" t="s">
        <v>69</v>
      </c>
      <c r="F226" s="21"/>
      <c r="G226" s="21"/>
      <c r="H226" s="20" t="s">
        <v>73</v>
      </c>
      <c r="I226" s="25" t="s">
        <v>94</v>
      </c>
      <c r="K226" s="1" t="n">
        <f aca="false">IF(AND(NOT(E226=""),NOT(H226="")),IF(AND(NOT(F226=""),NOT(G226="")),1,0),0)</f>
        <v>0</v>
      </c>
    </row>
    <row r="227" customFormat="false" ht="13.4" hidden="false" customHeight="false" outlineLevel="0" collapsed="false">
      <c r="B227" s="18" t="s">
        <v>42</v>
      </c>
      <c r="C227" s="19" t="s">
        <v>196</v>
      </c>
      <c r="D227" s="18" t="s">
        <v>103</v>
      </c>
      <c r="E227" s="41" t="s">
        <v>96</v>
      </c>
      <c r="F227" s="21"/>
      <c r="G227" s="21"/>
      <c r="H227" s="20" t="s">
        <v>89</v>
      </c>
      <c r="I227" s="25" t="s">
        <v>108</v>
      </c>
      <c r="K227" s="1" t="n">
        <f aca="false">IF(AND(NOT(E227=""),NOT(H227="")),IF(AND(NOT(F227=""),NOT(G227="")),1,0),0)</f>
        <v>0</v>
      </c>
    </row>
    <row r="228" customFormat="false" ht="13.4" hidden="false" customHeight="false" outlineLevel="0" collapsed="false">
      <c r="B228" s="18" t="s">
        <v>42</v>
      </c>
      <c r="C228" s="19" t="s">
        <v>196</v>
      </c>
      <c r="D228" s="18" t="s">
        <v>128</v>
      </c>
      <c r="E228" s="41" t="s">
        <v>65</v>
      </c>
      <c r="F228" s="21"/>
      <c r="G228" s="21"/>
      <c r="H228" s="20" t="s">
        <v>75</v>
      </c>
      <c r="I228" s="25" t="s">
        <v>111</v>
      </c>
      <c r="K228" s="1" t="n">
        <f aca="false">IF(AND(NOT(E228=""),NOT(H228="")),IF(AND(NOT(F228=""),NOT(G228="")),1,0),0)</f>
        <v>0</v>
      </c>
    </row>
    <row r="229" customFormat="false" ht="13.4" hidden="false" customHeight="false" outlineLevel="0" collapsed="false">
      <c r="B229" s="18" t="s">
        <v>42</v>
      </c>
      <c r="C229" s="19" t="s">
        <v>196</v>
      </c>
      <c r="D229" s="18" t="s">
        <v>128</v>
      </c>
      <c r="E229" s="41" t="s">
        <v>76</v>
      </c>
      <c r="F229" s="21"/>
      <c r="G229" s="21"/>
      <c r="H229" s="20" t="s">
        <v>88</v>
      </c>
      <c r="I229" s="25" t="s">
        <v>106</v>
      </c>
      <c r="K229" s="1" t="n">
        <f aca="false">IF(AND(NOT(E229=""),NOT(H229="")),IF(AND(NOT(F229=""),NOT(G229="")),1,0),0)</f>
        <v>0</v>
      </c>
    </row>
    <row r="230" customFormat="false" ht="13.4" hidden="false" customHeight="false" outlineLevel="0" collapsed="false">
      <c r="B230" s="18" t="s">
        <v>42</v>
      </c>
      <c r="C230" s="19" t="s">
        <v>196</v>
      </c>
      <c r="D230" s="18" t="s">
        <v>97</v>
      </c>
      <c r="E230" s="41" t="s">
        <v>46</v>
      </c>
      <c r="F230" s="21"/>
      <c r="G230" s="21"/>
      <c r="H230" s="20" t="s">
        <v>64</v>
      </c>
      <c r="I230" s="25" t="s">
        <v>98</v>
      </c>
      <c r="K230" s="1" t="n">
        <f aca="false">IF(AND(NOT(E230=""),NOT(H230="")),IF(AND(NOT(F230=""),NOT(G230="")),1,0),0)</f>
        <v>0</v>
      </c>
    </row>
    <row r="231" customFormat="false" ht="13.4" hidden="false" customHeight="false" outlineLevel="0" collapsed="false">
      <c r="B231" s="18" t="s">
        <v>42</v>
      </c>
      <c r="C231" s="19" t="s">
        <v>196</v>
      </c>
      <c r="D231" s="18" t="s">
        <v>99</v>
      </c>
      <c r="E231" s="41" t="s">
        <v>79</v>
      </c>
      <c r="F231" s="21"/>
      <c r="G231" s="21"/>
      <c r="H231" s="20" t="s">
        <v>68</v>
      </c>
      <c r="I231" s="25" t="s">
        <v>81</v>
      </c>
      <c r="K231" s="1" t="n">
        <f aca="false">IF(AND(NOT(E231=""),NOT(H231="")),IF(AND(NOT(F231=""),NOT(G231="")),1,0),0)</f>
        <v>0</v>
      </c>
    </row>
    <row r="232" customFormat="false" ht="13.4" hidden="false" customHeight="false" outlineLevel="0" collapsed="false">
      <c r="B232" s="18" t="s">
        <v>85</v>
      </c>
      <c r="C232" s="19" t="s">
        <v>197</v>
      </c>
      <c r="D232" s="18" t="s">
        <v>120</v>
      </c>
      <c r="E232" s="41" t="s">
        <v>82</v>
      </c>
      <c r="F232" s="21"/>
      <c r="G232" s="21"/>
      <c r="H232" s="20" t="s">
        <v>45</v>
      </c>
      <c r="I232" s="25" t="s">
        <v>84</v>
      </c>
      <c r="K232" s="1" t="n">
        <f aca="false">IF(AND(NOT(E232=""),NOT(H232="")),IF(AND(NOT(F232=""),NOT(G232="")),1,0),0)</f>
        <v>0</v>
      </c>
    </row>
    <row r="233" customFormat="false" ht="13.4" hidden="false" customHeight="false" outlineLevel="0" collapsed="false">
      <c r="B233" s="18" t="s">
        <v>85</v>
      </c>
      <c r="C233" s="19" t="s">
        <v>197</v>
      </c>
      <c r="D233" s="18" t="s">
        <v>122</v>
      </c>
      <c r="E233" s="41" t="s">
        <v>83</v>
      </c>
      <c r="F233" s="21"/>
      <c r="G233" s="21"/>
      <c r="H233" s="20" t="s">
        <v>100</v>
      </c>
      <c r="I233" s="25" t="s">
        <v>92</v>
      </c>
      <c r="K233" s="1" t="n">
        <f aca="false">IF(AND(NOT(E233=""),NOT(H233="")),IF(AND(NOT(F233=""),NOT(G233="")),1,0),0)</f>
        <v>0</v>
      </c>
    </row>
    <row r="234" customFormat="false" ht="13.4" hidden="false" customHeight="false" outlineLevel="0" collapsed="false">
      <c r="B234" s="18" t="s">
        <v>126</v>
      </c>
      <c r="C234" s="19" t="s">
        <v>198</v>
      </c>
      <c r="D234" s="18" t="s">
        <v>99</v>
      </c>
      <c r="E234" s="41" t="s">
        <v>79</v>
      </c>
      <c r="F234" s="21"/>
      <c r="G234" s="21"/>
      <c r="H234" s="20" t="s">
        <v>64</v>
      </c>
      <c r="I234" s="25" t="s">
        <v>81</v>
      </c>
      <c r="K234" s="1" t="n">
        <f aca="false">IF(AND(NOT(E234=""),NOT(H234="")),IF(AND(NOT(F234=""),NOT(G234="")),1,0),0)</f>
        <v>0</v>
      </c>
    </row>
    <row r="235" customFormat="false" ht="13.4" hidden="false" customHeight="false" outlineLevel="0" collapsed="false">
      <c r="B235" s="18" t="s">
        <v>146</v>
      </c>
      <c r="C235" s="19" t="s">
        <v>199</v>
      </c>
      <c r="D235" s="18" t="s">
        <v>122</v>
      </c>
      <c r="E235" s="41" t="s">
        <v>46</v>
      </c>
      <c r="F235" s="21"/>
      <c r="G235" s="21"/>
      <c r="H235" s="20" t="s">
        <v>75</v>
      </c>
      <c r="I235" s="25" t="s">
        <v>98</v>
      </c>
      <c r="K235" s="1" t="n">
        <f aca="false">IF(AND(NOT(E235=""),NOT(H235="")),IF(AND(NOT(F235=""),NOT(G235="")),1,0),0)</f>
        <v>0</v>
      </c>
    </row>
    <row r="236" customFormat="false" ht="13.4" hidden="false" customHeight="false" outlineLevel="0" collapsed="false">
      <c r="B236" s="18" t="s">
        <v>42</v>
      </c>
      <c r="C236" s="19" t="s">
        <v>200</v>
      </c>
      <c r="D236" s="18" t="s">
        <v>91</v>
      </c>
      <c r="E236" s="41" t="s">
        <v>45</v>
      </c>
      <c r="F236" s="21"/>
      <c r="G236" s="21"/>
      <c r="H236" s="20" t="s">
        <v>93</v>
      </c>
      <c r="I236" s="25" t="s">
        <v>47</v>
      </c>
      <c r="K236" s="1" t="n">
        <f aca="false">IF(AND(NOT(E236=""),NOT(H236="")),IF(AND(NOT(F236=""),NOT(G236="")),1,0),0)</f>
        <v>0</v>
      </c>
    </row>
    <row r="237" customFormat="false" ht="13.4" hidden="false" customHeight="false" outlineLevel="0" collapsed="false">
      <c r="B237" s="18" t="s">
        <v>42</v>
      </c>
      <c r="C237" s="19" t="s">
        <v>200</v>
      </c>
      <c r="D237" s="18" t="s">
        <v>120</v>
      </c>
      <c r="E237" s="41" t="s">
        <v>96</v>
      </c>
      <c r="F237" s="21"/>
      <c r="G237" s="21"/>
      <c r="H237" s="20" t="s">
        <v>76</v>
      </c>
      <c r="I237" s="25" t="s">
        <v>108</v>
      </c>
      <c r="K237" s="1" t="n">
        <f aca="false">IF(AND(NOT(E237=""),NOT(H237="")),IF(AND(NOT(F237=""),NOT(G237="")),1,0),0)</f>
        <v>0</v>
      </c>
    </row>
    <row r="238" customFormat="false" ht="13.4" hidden="false" customHeight="false" outlineLevel="0" collapsed="false">
      <c r="B238" s="18" t="s">
        <v>42</v>
      </c>
      <c r="C238" s="19" t="s">
        <v>200</v>
      </c>
      <c r="D238" s="18" t="s">
        <v>128</v>
      </c>
      <c r="E238" s="41" t="s">
        <v>73</v>
      </c>
      <c r="F238" s="21"/>
      <c r="G238" s="21"/>
      <c r="H238" s="20" t="s">
        <v>65</v>
      </c>
      <c r="I238" s="25" t="s">
        <v>132</v>
      </c>
      <c r="K238" s="1" t="n">
        <f aca="false">IF(AND(NOT(E238=""),NOT(H238="")),IF(AND(NOT(F238=""),NOT(G238="")),1,0),0)</f>
        <v>0</v>
      </c>
    </row>
    <row r="239" customFormat="false" ht="13.4" hidden="false" customHeight="false" outlineLevel="0" collapsed="false">
      <c r="B239" s="18" t="s">
        <v>42</v>
      </c>
      <c r="C239" s="19" t="s">
        <v>200</v>
      </c>
      <c r="D239" s="18" t="s">
        <v>97</v>
      </c>
      <c r="E239" s="41" t="s">
        <v>89</v>
      </c>
      <c r="F239" s="21"/>
      <c r="G239" s="21"/>
      <c r="H239" s="20" t="s">
        <v>72</v>
      </c>
      <c r="I239" s="25" t="s">
        <v>113</v>
      </c>
      <c r="K239" s="1" t="n">
        <f aca="false">IF(AND(NOT(E239=""),NOT(H239="")),IF(AND(NOT(F239=""),NOT(G239="")),1,0),0)</f>
        <v>0</v>
      </c>
    </row>
    <row r="240" customFormat="false" ht="13.4" hidden="false" customHeight="false" outlineLevel="0" collapsed="false">
      <c r="B240" s="18" t="s">
        <v>42</v>
      </c>
      <c r="C240" s="19" t="s">
        <v>200</v>
      </c>
      <c r="D240" s="18" t="s">
        <v>99</v>
      </c>
      <c r="E240" s="41" t="s">
        <v>100</v>
      </c>
      <c r="F240" s="21"/>
      <c r="G240" s="21"/>
      <c r="H240" s="20" t="s">
        <v>80</v>
      </c>
      <c r="I240" s="25" t="s">
        <v>101</v>
      </c>
      <c r="K240" s="1" t="n">
        <f aca="false">IF(AND(NOT(E240=""),NOT(H240="")),IF(AND(NOT(F240=""),NOT(G240="")),1,0),0)</f>
        <v>0</v>
      </c>
    </row>
    <row r="241" customFormat="false" ht="13.4" hidden="false" customHeight="false" outlineLevel="0" collapsed="false">
      <c r="B241" s="18" t="s">
        <v>42</v>
      </c>
      <c r="C241" s="19" t="s">
        <v>200</v>
      </c>
      <c r="D241" s="18" t="s">
        <v>99</v>
      </c>
      <c r="E241" s="41" t="s">
        <v>68</v>
      </c>
      <c r="F241" s="21"/>
      <c r="G241" s="21"/>
      <c r="H241" s="20" t="s">
        <v>82</v>
      </c>
      <c r="I241" s="25" t="s">
        <v>70</v>
      </c>
      <c r="K241" s="1" t="n">
        <f aca="false">IF(AND(NOT(E241=""),NOT(H241="")),IF(AND(NOT(F241=""),NOT(G241="")),1,0),0)</f>
        <v>0</v>
      </c>
    </row>
    <row r="242" customFormat="false" ht="13.4" hidden="false" customHeight="false" outlineLevel="0" collapsed="false">
      <c r="B242" s="18" t="s">
        <v>85</v>
      </c>
      <c r="C242" s="19" t="s">
        <v>201</v>
      </c>
      <c r="D242" s="18" t="s">
        <v>141</v>
      </c>
      <c r="E242" s="41" t="s">
        <v>64</v>
      </c>
      <c r="F242" s="21"/>
      <c r="G242" s="21"/>
      <c r="H242" s="20" t="s">
        <v>69</v>
      </c>
      <c r="I242" s="25" t="s">
        <v>66</v>
      </c>
      <c r="K242" s="1" t="n">
        <f aca="false">IF(AND(NOT(E242=""),NOT(H242="")),IF(AND(NOT(F242=""),NOT(G242="")),1,0),0)</f>
        <v>0</v>
      </c>
    </row>
    <row r="243" customFormat="false" ht="13.4" hidden="false" customHeight="false" outlineLevel="0" collapsed="false">
      <c r="B243" s="18" t="s">
        <v>85</v>
      </c>
      <c r="C243" s="19" t="s">
        <v>201</v>
      </c>
      <c r="D243" s="18" t="s">
        <v>122</v>
      </c>
      <c r="E243" s="41" t="s">
        <v>88</v>
      </c>
      <c r="F243" s="21"/>
      <c r="G243" s="21"/>
      <c r="H243" s="20" t="s">
        <v>79</v>
      </c>
      <c r="I243" s="25" t="s">
        <v>81</v>
      </c>
      <c r="K243" s="1" t="n">
        <f aca="false">IF(AND(NOT(E243=""),NOT(H243="")),IF(AND(NOT(F243=""),NOT(G243="")),1,0),0)</f>
        <v>0</v>
      </c>
    </row>
    <row r="244" customFormat="false" ht="13.4" hidden="false" customHeight="false" outlineLevel="0" collapsed="false">
      <c r="B244" s="18" t="s">
        <v>126</v>
      </c>
      <c r="C244" s="19" t="s">
        <v>202</v>
      </c>
      <c r="D244" s="18" t="s">
        <v>103</v>
      </c>
      <c r="E244" s="41" t="s">
        <v>83</v>
      </c>
      <c r="F244" s="21"/>
      <c r="G244" s="21"/>
      <c r="H244" s="20" t="s">
        <v>96</v>
      </c>
      <c r="I244" s="25" t="s">
        <v>92</v>
      </c>
      <c r="K244" s="1" t="n">
        <f aca="false">IF(AND(NOT(E244=""),NOT(H244="")),IF(AND(NOT(F244=""),NOT(G244="")),1,0),0)</f>
        <v>0</v>
      </c>
    </row>
    <row r="245" customFormat="false" ht="13.4" hidden="false" customHeight="false" outlineLevel="0" collapsed="false">
      <c r="B245" s="18" t="s">
        <v>126</v>
      </c>
      <c r="C245" s="19" t="s">
        <v>202</v>
      </c>
      <c r="D245" s="18" t="s">
        <v>128</v>
      </c>
      <c r="E245" s="41" t="s">
        <v>76</v>
      </c>
      <c r="F245" s="21"/>
      <c r="G245" s="21"/>
      <c r="H245" s="20" t="s">
        <v>46</v>
      </c>
      <c r="I245" s="25" t="s">
        <v>106</v>
      </c>
      <c r="K245" s="1" t="n">
        <f aca="false">IF(AND(NOT(E245=""),NOT(H245="")),IF(AND(NOT(F245=""),NOT(G245="")),1,0),0)</f>
        <v>0</v>
      </c>
    </row>
    <row r="246" customFormat="false" ht="13.4" hidden="false" customHeight="false" outlineLevel="0" collapsed="false">
      <c r="B246" s="18" t="s">
        <v>126</v>
      </c>
      <c r="C246" s="19" t="s">
        <v>202</v>
      </c>
      <c r="D246" s="18" t="s">
        <v>99</v>
      </c>
      <c r="E246" s="41" t="s">
        <v>88</v>
      </c>
      <c r="F246" s="21"/>
      <c r="G246" s="21"/>
      <c r="H246" s="20" t="s">
        <v>45</v>
      </c>
      <c r="I246" s="25" t="s">
        <v>81</v>
      </c>
      <c r="K246" s="1" t="n">
        <f aca="false">IF(AND(NOT(E246=""),NOT(H246="")),IF(AND(NOT(F246=""),NOT(G246="")),1,0),0)</f>
        <v>0</v>
      </c>
    </row>
    <row r="247" customFormat="false" ht="13.4" hidden="false" customHeight="false" outlineLevel="0" collapsed="false">
      <c r="B247" s="18" t="s">
        <v>146</v>
      </c>
      <c r="C247" s="19" t="s">
        <v>203</v>
      </c>
      <c r="D247" s="18" t="s">
        <v>99</v>
      </c>
      <c r="E247" s="41" t="s">
        <v>79</v>
      </c>
      <c r="F247" s="21"/>
      <c r="G247" s="21"/>
      <c r="H247" s="20" t="s">
        <v>93</v>
      </c>
      <c r="I247" s="25" t="s">
        <v>81</v>
      </c>
      <c r="K247" s="1" t="n">
        <f aca="false">IF(AND(NOT(E247=""),NOT(H247="")),IF(AND(NOT(F247=""),NOT(G247="")),1,0),0)</f>
        <v>0</v>
      </c>
    </row>
    <row r="248" customFormat="false" ht="13.4" hidden="false" customHeight="false" outlineLevel="0" collapsed="false">
      <c r="B248" s="18" t="s">
        <v>42</v>
      </c>
      <c r="C248" s="19" t="s">
        <v>204</v>
      </c>
      <c r="D248" s="18" t="s">
        <v>105</v>
      </c>
      <c r="E248" s="41" t="s">
        <v>96</v>
      </c>
      <c r="F248" s="21"/>
      <c r="G248" s="21"/>
      <c r="H248" s="20" t="s">
        <v>83</v>
      </c>
      <c r="I248" s="25" t="s">
        <v>108</v>
      </c>
      <c r="K248" s="1" t="n">
        <f aca="false">IF(AND(NOT(E248=""),NOT(H248="")),IF(AND(NOT(F248=""),NOT(G248="")),1,0),0)</f>
        <v>0</v>
      </c>
    </row>
    <row r="249" customFormat="false" ht="13.4" hidden="false" customHeight="false" outlineLevel="0" collapsed="false">
      <c r="B249" s="18" t="s">
        <v>42</v>
      </c>
      <c r="C249" s="19" t="s">
        <v>204</v>
      </c>
      <c r="D249" s="18" t="s">
        <v>128</v>
      </c>
      <c r="E249" s="41" t="s">
        <v>69</v>
      </c>
      <c r="F249" s="21"/>
      <c r="G249" s="21"/>
      <c r="H249" s="20" t="s">
        <v>46</v>
      </c>
      <c r="I249" s="25" t="s">
        <v>94</v>
      </c>
      <c r="K249" s="1" t="n">
        <f aca="false">IF(AND(NOT(E249=""),NOT(H249="")),IF(AND(NOT(F249=""),NOT(G249="")),1,0),0)</f>
        <v>0</v>
      </c>
    </row>
    <row r="250" customFormat="false" ht="13.4" hidden="false" customHeight="false" outlineLevel="0" collapsed="false">
      <c r="B250" s="18" t="s">
        <v>42</v>
      </c>
      <c r="C250" s="19" t="s">
        <v>204</v>
      </c>
      <c r="D250" s="18" t="s">
        <v>97</v>
      </c>
      <c r="E250" s="41" t="s">
        <v>75</v>
      </c>
      <c r="F250" s="21"/>
      <c r="G250" s="21"/>
      <c r="H250" s="20" t="s">
        <v>73</v>
      </c>
      <c r="I250" s="25" t="s">
        <v>77</v>
      </c>
      <c r="K250" s="1" t="n">
        <f aca="false">IF(AND(NOT(E250=""),NOT(H250="")),IF(AND(NOT(F250=""),NOT(G250="")),1,0),0)</f>
        <v>0</v>
      </c>
    </row>
    <row r="251" customFormat="false" ht="13.4" hidden="false" customHeight="false" outlineLevel="0" collapsed="false">
      <c r="B251" s="18" t="s">
        <v>42</v>
      </c>
      <c r="C251" s="19" t="s">
        <v>204</v>
      </c>
      <c r="D251" s="18" t="s">
        <v>117</v>
      </c>
      <c r="E251" s="41" t="s">
        <v>68</v>
      </c>
      <c r="F251" s="21"/>
      <c r="G251" s="21"/>
      <c r="H251" s="20" t="s">
        <v>64</v>
      </c>
      <c r="I251" s="25" t="s">
        <v>70</v>
      </c>
      <c r="K251" s="1" t="n">
        <f aca="false">IF(AND(NOT(E251=""),NOT(H251="")),IF(AND(NOT(F251=""),NOT(G251="")),1,0),0)</f>
        <v>0</v>
      </c>
    </row>
    <row r="252" customFormat="false" ht="13.4" hidden="false" customHeight="false" outlineLevel="0" collapsed="false">
      <c r="B252" s="18" t="s">
        <v>42</v>
      </c>
      <c r="C252" s="19" t="s">
        <v>204</v>
      </c>
      <c r="D252" s="18" t="s">
        <v>117</v>
      </c>
      <c r="E252" s="41" t="s">
        <v>80</v>
      </c>
      <c r="F252" s="21"/>
      <c r="G252" s="21"/>
      <c r="H252" s="20" t="s">
        <v>72</v>
      </c>
      <c r="I252" s="25" t="s">
        <v>107</v>
      </c>
      <c r="K252" s="1" t="n">
        <f aca="false">IF(AND(NOT(E252=""),NOT(H252="")),IF(AND(NOT(F252=""),NOT(G252="")),1,0),0)</f>
        <v>0</v>
      </c>
    </row>
    <row r="253" customFormat="false" ht="13.4" hidden="false" customHeight="false" outlineLevel="0" collapsed="false">
      <c r="B253" s="18" t="s">
        <v>85</v>
      </c>
      <c r="C253" s="19" t="s">
        <v>205</v>
      </c>
      <c r="D253" s="18" t="s">
        <v>87</v>
      </c>
      <c r="E253" s="41" t="s">
        <v>65</v>
      </c>
      <c r="F253" s="21"/>
      <c r="G253" s="21"/>
      <c r="H253" s="20" t="s">
        <v>88</v>
      </c>
      <c r="I253" s="25" t="s">
        <v>111</v>
      </c>
      <c r="K253" s="1" t="n">
        <f aca="false">IF(AND(NOT(E253=""),NOT(H253="")),IF(AND(NOT(F253=""),NOT(G253="")),1,0),0)</f>
        <v>0</v>
      </c>
    </row>
    <row r="254" customFormat="false" ht="13.4" hidden="false" customHeight="false" outlineLevel="0" collapsed="false">
      <c r="B254" s="18" t="s">
        <v>85</v>
      </c>
      <c r="C254" s="19" t="s">
        <v>205</v>
      </c>
      <c r="D254" s="18" t="s">
        <v>120</v>
      </c>
      <c r="E254" s="41" t="s">
        <v>82</v>
      </c>
      <c r="F254" s="21"/>
      <c r="G254" s="21"/>
      <c r="H254" s="20" t="s">
        <v>100</v>
      </c>
      <c r="I254" s="25" t="s">
        <v>84</v>
      </c>
      <c r="K254" s="1" t="n">
        <f aca="false">IF(AND(NOT(E254=""),NOT(H254="")),IF(AND(NOT(F254=""),NOT(G254="")),1,0),0)</f>
        <v>0</v>
      </c>
    </row>
    <row r="255" customFormat="false" ht="13.4" hidden="false" customHeight="false" outlineLevel="0" collapsed="false">
      <c r="B255" s="18" t="s">
        <v>85</v>
      </c>
      <c r="C255" s="19" t="s">
        <v>205</v>
      </c>
      <c r="D255" s="18" t="s">
        <v>103</v>
      </c>
      <c r="E255" s="41" t="s">
        <v>76</v>
      </c>
      <c r="F255" s="21"/>
      <c r="G255" s="21"/>
      <c r="H255" s="20" t="s">
        <v>89</v>
      </c>
      <c r="I255" s="25" t="s">
        <v>106</v>
      </c>
      <c r="K255" s="1" t="n">
        <f aca="false">IF(AND(NOT(E255=""),NOT(H255="")),IF(AND(NOT(F255=""),NOT(G255="")),1,0),0)</f>
        <v>0</v>
      </c>
    </row>
    <row r="256" customFormat="false" ht="13.4" hidden="false" customHeight="false" outlineLevel="0" collapsed="false">
      <c r="B256" s="18" t="s">
        <v>126</v>
      </c>
      <c r="C256" s="19" t="s">
        <v>206</v>
      </c>
      <c r="D256" s="18" t="s">
        <v>128</v>
      </c>
      <c r="E256" s="41" t="s">
        <v>73</v>
      </c>
      <c r="F256" s="21"/>
      <c r="G256" s="21"/>
      <c r="H256" s="20" t="s">
        <v>79</v>
      </c>
      <c r="I256" s="25" t="s">
        <v>132</v>
      </c>
      <c r="K256" s="1" t="n">
        <f aca="false">IF(AND(NOT(E256=""),NOT(H256="")),IF(AND(NOT(F256=""),NOT(G256="")),1,0),0)</f>
        <v>0</v>
      </c>
    </row>
    <row r="257" customFormat="false" ht="13.4" hidden="false" customHeight="false" outlineLevel="0" collapsed="false">
      <c r="B257" s="18" t="s">
        <v>126</v>
      </c>
      <c r="C257" s="19" t="s">
        <v>206</v>
      </c>
      <c r="D257" s="18" t="s">
        <v>122</v>
      </c>
      <c r="E257" s="41" t="s">
        <v>69</v>
      </c>
      <c r="F257" s="21"/>
      <c r="G257" s="21"/>
      <c r="H257" s="20" t="s">
        <v>64</v>
      </c>
      <c r="I257" s="25" t="s">
        <v>94</v>
      </c>
      <c r="K257" s="1" t="n">
        <f aca="false">IF(AND(NOT(E257=""),NOT(H257="")),IF(AND(NOT(F257=""),NOT(G257="")),1,0),0)</f>
        <v>0</v>
      </c>
    </row>
    <row r="258" customFormat="false" ht="13.4" hidden="false" customHeight="false" outlineLevel="0" collapsed="false">
      <c r="B258" s="18" t="s">
        <v>126</v>
      </c>
      <c r="C258" s="19" t="s">
        <v>206</v>
      </c>
      <c r="D258" s="18" t="s">
        <v>117</v>
      </c>
      <c r="E258" s="41" t="s">
        <v>68</v>
      </c>
      <c r="F258" s="21"/>
      <c r="G258" s="21"/>
      <c r="H258" s="20" t="s">
        <v>100</v>
      </c>
      <c r="I258" s="25" t="s">
        <v>70</v>
      </c>
      <c r="K258" s="1" t="n">
        <f aca="false">IF(AND(NOT(E258=""),NOT(H258="")),IF(AND(NOT(F258=""),NOT(G258="")),1,0),0)</f>
        <v>0</v>
      </c>
    </row>
    <row r="259" customFormat="false" ht="13.4" hidden="false" customHeight="false" outlineLevel="0" collapsed="false">
      <c r="B259" s="18" t="s">
        <v>146</v>
      </c>
      <c r="C259" s="19" t="s">
        <v>207</v>
      </c>
      <c r="D259" s="18" t="s">
        <v>99</v>
      </c>
      <c r="E259" s="41" t="s">
        <v>45</v>
      </c>
      <c r="F259" s="21"/>
      <c r="G259" s="21"/>
      <c r="H259" s="20" t="s">
        <v>80</v>
      </c>
      <c r="I259" s="25" t="s">
        <v>47</v>
      </c>
      <c r="K259" s="1" t="n">
        <f aca="false">IF(AND(NOT(E259=""),NOT(H259="")),IF(AND(NOT(F259=""),NOT(G259="")),1,0),0)</f>
        <v>0</v>
      </c>
    </row>
    <row r="260" customFormat="false" ht="13.4" hidden="false" customHeight="false" outlineLevel="0" collapsed="false">
      <c r="B260" s="18" t="s">
        <v>42</v>
      </c>
      <c r="C260" s="19" t="s">
        <v>208</v>
      </c>
      <c r="D260" s="18" t="s">
        <v>87</v>
      </c>
      <c r="E260" s="41" t="s">
        <v>83</v>
      </c>
      <c r="F260" s="21"/>
      <c r="G260" s="21"/>
      <c r="H260" s="20" t="s">
        <v>69</v>
      </c>
      <c r="I260" s="25" t="s">
        <v>92</v>
      </c>
      <c r="K260" s="1" t="n">
        <f aca="false">IF(AND(NOT(E260=""),NOT(H260="")),IF(AND(NOT(F260=""),NOT(G260="")),1,0),0)</f>
        <v>0</v>
      </c>
    </row>
    <row r="261" customFormat="false" ht="13.4" hidden="false" customHeight="false" outlineLevel="0" collapsed="false">
      <c r="B261" s="18" t="s">
        <v>42</v>
      </c>
      <c r="C261" s="19" t="s">
        <v>208</v>
      </c>
      <c r="D261" s="18" t="s">
        <v>128</v>
      </c>
      <c r="E261" s="41" t="s">
        <v>76</v>
      </c>
      <c r="F261" s="21"/>
      <c r="G261" s="21"/>
      <c r="H261" s="20" t="s">
        <v>73</v>
      </c>
      <c r="I261" s="25" t="s">
        <v>106</v>
      </c>
      <c r="K261" s="1" t="n">
        <f aca="false">IF(AND(NOT(E261=""),NOT(H261="")),IF(AND(NOT(F261=""),NOT(G261="")),1,0),0)</f>
        <v>0</v>
      </c>
    </row>
    <row r="262" customFormat="false" ht="13.4" hidden="false" customHeight="false" outlineLevel="0" collapsed="false">
      <c r="B262" s="18" t="s">
        <v>42</v>
      </c>
      <c r="C262" s="19" t="s">
        <v>208</v>
      </c>
      <c r="D262" s="18" t="s">
        <v>97</v>
      </c>
      <c r="E262" s="41" t="s">
        <v>75</v>
      </c>
      <c r="F262" s="21"/>
      <c r="G262" s="21"/>
      <c r="H262" s="20" t="s">
        <v>65</v>
      </c>
      <c r="I262" s="25" t="s">
        <v>77</v>
      </c>
      <c r="K262" s="1" t="n">
        <f aca="false">IF(AND(NOT(E262=""),NOT(H262="")),IF(AND(NOT(F262=""),NOT(G262="")),1,0),0)</f>
        <v>0</v>
      </c>
    </row>
    <row r="263" customFormat="false" ht="13.4" hidden="false" customHeight="false" outlineLevel="0" collapsed="false">
      <c r="B263" s="18" t="s">
        <v>42</v>
      </c>
      <c r="C263" s="19" t="s">
        <v>208</v>
      </c>
      <c r="D263" s="18" t="s">
        <v>97</v>
      </c>
      <c r="E263" s="41" t="s">
        <v>72</v>
      </c>
      <c r="F263" s="21"/>
      <c r="G263" s="21"/>
      <c r="H263" s="20" t="s">
        <v>68</v>
      </c>
      <c r="I263" s="25" t="s">
        <v>74</v>
      </c>
      <c r="K263" s="1" t="n">
        <f aca="false">IF(AND(NOT(E263=""),NOT(H263="")),IF(AND(NOT(F263=""),NOT(G263="")),1,0),0)</f>
        <v>0</v>
      </c>
    </row>
    <row r="264" customFormat="false" ht="13.4" hidden="false" customHeight="false" outlineLevel="0" collapsed="false">
      <c r="B264" s="18" t="s">
        <v>42</v>
      </c>
      <c r="C264" s="19" t="s">
        <v>208</v>
      </c>
      <c r="D264" s="18" t="s">
        <v>97</v>
      </c>
      <c r="E264" s="41" t="s">
        <v>89</v>
      </c>
      <c r="F264" s="21"/>
      <c r="G264" s="21"/>
      <c r="H264" s="20" t="s">
        <v>96</v>
      </c>
      <c r="I264" s="25" t="s">
        <v>113</v>
      </c>
      <c r="K264" s="1" t="n">
        <f aca="false">IF(AND(NOT(E264=""),NOT(H264="")),IF(AND(NOT(F264=""),NOT(G264="")),1,0),0)</f>
        <v>0</v>
      </c>
    </row>
    <row r="265" customFormat="false" ht="13.4" hidden="false" customHeight="false" outlineLevel="0" collapsed="false">
      <c r="B265" s="18" t="s">
        <v>42</v>
      </c>
      <c r="C265" s="19" t="s">
        <v>208</v>
      </c>
      <c r="D265" s="18" t="s">
        <v>136</v>
      </c>
      <c r="E265" s="41" t="s">
        <v>93</v>
      </c>
      <c r="F265" s="21"/>
      <c r="G265" s="21"/>
      <c r="H265" s="20" t="s">
        <v>82</v>
      </c>
      <c r="I265" s="25" t="s">
        <v>110</v>
      </c>
      <c r="K265" s="1" t="n">
        <f aca="false">IF(AND(NOT(E265=""),NOT(H265="")),IF(AND(NOT(F265=""),NOT(G265="")),1,0),0)</f>
        <v>0</v>
      </c>
    </row>
    <row r="266" customFormat="false" ht="13.4" hidden="false" customHeight="false" outlineLevel="0" collapsed="false">
      <c r="B266" s="18" t="s">
        <v>42</v>
      </c>
      <c r="C266" s="19" t="s">
        <v>208</v>
      </c>
      <c r="D266" s="18" t="s">
        <v>99</v>
      </c>
      <c r="E266" s="41" t="s">
        <v>88</v>
      </c>
      <c r="F266" s="21"/>
      <c r="G266" s="21"/>
      <c r="H266" s="20" t="s">
        <v>46</v>
      </c>
      <c r="I266" s="25" t="s">
        <v>81</v>
      </c>
      <c r="K266" s="1" t="n">
        <f aca="false">IF(AND(NOT(E266=""),NOT(H266="")),IF(AND(NOT(F266=""),NOT(G266="")),1,0),0)</f>
        <v>0</v>
      </c>
    </row>
    <row r="267" customFormat="false" ht="13.4" hidden="false" customHeight="false" outlineLevel="0" collapsed="false">
      <c r="B267" s="18" t="s">
        <v>85</v>
      </c>
      <c r="C267" s="19" t="s">
        <v>209</v>
      </c>
      <c r="D267" s="18" t="s">
        <v>87</v>
      </c>
      <c r="E267" s="41" t="s">
        <v>100</v>
      </c>
      <c r="F267" s="21"/>
      <c r="G267" s="21"/>
      <c r="H267" s="20" t="s">
        <v>79</v>
      </c>
      <c r="I267" s="25" t="s">
        <v>101</v>
      </c>
      <c r="K267" s="1" t="n">
        <f aca="false">IF(AND(NOT(E267=""),NOT(H267="")),IF(AND(NOT(F267=""),NOT(G267="")),1,0),0)</f>
        <v>0</v>
      </c>
    </row>
    <row r="268" customFormat="false" ht="13.4" hidden="false" customHeight="false" outlineLevel="0" collapsed="false">
      <c r="B268" s="18" t="s">
        <v>146</v>
      </c>
      <c r="C268" s="19" t="s">
        <v>210</v>
      </c>
      <c r="D268" s="18" t="s">
        <v>117</v>
      </c>
      <c r="E268" s="41" t="s">
        <v>80</v>
      </c>
      <c r="F268" s="21"/>
      <c r="G268" s="21"/>
      <c r="H268" s="20" t="s">
        <v>93</v>
      </c>
      <c r="I268" s="25" t="s">
        <v>107</v>
      </c>
      <c r="K268" s="1" t="n">
        <f aca="false">IF(AND(NOT(E268=""),NOT(H268="")),IF(AND(NOT(F268=""),NOT(G268="")),1,0),0)</f>
        <v>0</v>
      </c>
    </row>
    <row r="269" customFormat="false" ht="13.4" hidden="false" customHeight="false" outlineLevel="0" collapsed="false">
      <c r="B269" s="18" t="s">
        <v>42</v>
      </c>
      <c r="C269" s="19" t="s">
        <v>211</v>
      </c>
      <c r="D269" s="18" t="s">
        <v>120</v>
      </c>
      <c r="E269" s="41" t="s">
        <v>82</v>
      </c>
      <c r="F269" s="21"/>
      <c r="G269" s="21"/>
      <c r="H269" s="20" t="s">
        <v>68</v>
      </c>
      <c r="I269" s="25" t="s">
        <v>84</v>
      </c>
      <c r="K269" s="1" t="n">
        <f aca="false">IF(AND(NOT(E269=""),NOT(H269="")),IF(AND(NOT(F269=""),NOT(G269="")),1,0),0)</f>
        <v>0</v>
      </c>
    </row>
    <row r="270" customFormat="false" ht="13.4" hidden="false" customHeight="false" outlineLevel="0" collapsed="false">
      <c r="B270" s="18" t="s">
        <v>42</v>
      </c>
      <c r="C270" s="19" t="s">
        <v>211</v>
      </c>
      <c r="D270" s="18" t="s">
        <v>103</v>
      </c>
      <c r="E270" s="41" t="s">
        <v>83</v>
      </c>
      <c r="F270" s="21"/>
      <c r="G270" s="21"/>
      <c r="H270" s="20" t="s">
        <v>75</v>
      </c>
      <c r="I270" s="25" t="s">
        <v>92</v>
      </c>
      <c r="K270" s="1" t="n">
        <f aca="false">IF(AND(NOT(E270=""),NOT(H270="")),IF(AND(NOT(F270=""),NOT(G270="")),1,0),0)</f>
        <v>0</v>
      </c>
    </row>
    <row r="271" customFormat="false" ht="13.4" hidden="false" customHeight="false" outlineLevel="0" collapsed="false">
      <c r="B271" s="18" t="s">
        <v>42</v>
      </c>
      <c r="C271" s="19" t="s">
        <v>211</v>
      </c>
      <c r="D271" s="18" t="s">
        <v>128</v>
      </c>
      <c r="E271" s="41" t="s">
        <v>69</v>
      </c>
      <c r="F271" s="21"/>
      <c r="G271" s="21"/>
      <c r="H271" s="20" t="s">
        <v>45</v>
      </c>
      <c r="I271" s="25" t="s">
        <v>94</v>
      </c>
      <c r="K271" s="1" t="n">
        <f aca="false">IF(AND(NOT(E271=""),NOT(H271="")),IF(AND(NOT(F271=""),NOT(G271="")),1,0),0)</f>
        <v>0</v>
      </c>
    </row>
    <row r="272" customFormat="false" ht="13.4" hidden="false" customHeight="false" outlineLevel="0" collapsed="false">
      <c r="B272" s="18" t="s">
        <v>42</v>
      </c>
      <c r="C272" s="19" t="s">
        <v>211</v>
      </c>
      <c r="D272" s="18" t="s">
        <v>128</v>
      </c>
      <c r="E272" s="41" t="s">
        <v>73</v>
      </c>
      <c r="F272" s="21"/>
      <c r="G272" s="21"/>
      <c r="H272" s="20" t="s">
        <v>100</v>
      </c>
      <c r="I272" s="25" t="s">
        <v>132</v>
      </c>
      <c r="K272" s="1" t="n">
        <f aca="false">IF(AND(NOT(E272=""),NOT(H272="")),IF(AND(NOT(F272=""),NOT(G272="")),1,0),0)</f>
        <v>0</v>
      </c>
    </row>
    <row r="273" customFormat="false" ht="13.4" hidden="false" customHeight="false" outlineLevel="0" collapsed="false">
      <c r="B273" s="18" t="s">
        <v>42</v>
      </c>
      <c r="C273" s="19" t="s">
        <v>211</v>
      </c>
      <c r="D273" s="18" t="s">
        <v>128</v>
      </c>
      <c r="E273" s="41" t="s">
        <v>65</v>
      </c>
      <c r="F273" s="21"/>
      <c r="G273" s="21"/>
      <c r="H273" s="20" t="s">
        <v>76</v>
      </c>
      <c r="I273" s="25" t="s">
        <v>111</v>
      </c>
      <c r="K273" s="1" t="n">
        <f aca="false">IF(AND(NOT(E273=""),NOT(H273="")),IF(AND(NOT(F273=""),NOT(G273="")),1,0),0)</f>
        <v>0</v>
      </c>
    </row>
    <row r="274" customFormat="false" ht="13.4" hidden="false" customHeight="false" outlineLevel="0" collapsed="false">
      <c r="B274" s="18" t="s">
        <v>42</v>
      </c>
      <c r="C274" s="19" t="s">
        <v>211</v>
      </c>
      <c r="D274" s="18" t="s">
        <v>97</v>
      </c>
      <c r="E274" s="41" t="s">
        <v>89</v>
      </c>
      <c r="F274" s="21"/>
      <c r="G274" s="21"/>
      <c r="H274" s="20" t="s">
        <v>64</v>
      </c>
      <c r="I274" s="25" t="s">
        <v>113</v>
      </c>
      <c r="K274" s="1" t="n">
        <f aca="false">IF(AND(NOT(E274=""),NOT(H274="")),IF(AND(NOT(F274=""),NOT(G274="")),1,0),0)</f>
        <v>0</v>
      </c>
    </row>
    <row r="275" customFormat="false" ht="13.4" hidden="false" customHeight="false" outlineLevel="0" collapsed="false">
      <c r="B275" s="18" t="s">
        <v>42</v>
      </c>
      <c r="C275" s="19" t="s">
        <v>211</v>
      </c>
      <c r="D275" s="18" t="s">
        <v>99</v>
      </c>
      <c r="E275" s="41" t="s">
        <v>79</v>
      </c>
      <c r="F275" s="21"/>
      <c r="G275" s="21"/>
      <c r="H275" s="20" t="s">
        <v>72</v>
      </c>
      <c r="I275" s="25" t="s">
        <v>81</v>
      </c>
      <c r="K275" s="1" t="n">
        <f aca="false">IF(AND(NOT(E275=""),NOT(H275="")),IF(AND(NOT(F275=""),NOT(G275="")),1,0),0)</f>
        <v>0</v>
      </c>
    </row>
    <row r="276" customFormat="false" ht="13.4" hidden="false" customHeight="false" outlineLevel="0" collapsed="false">
      <c r="B276" s="18" t="s">
        <v>85</v>
      </c>
      <c r="C276" s="19" t="s">
        <v>212</v>
      </c>
      <c r="D276" s="18" t="s">
        <v>87</v>
      </c>
      <c r="E276" s="41" t="s">
        <v>96</v>
      </c>
      <c r="F276" s="21"/>
      <c r="G276" s="21"/>
      <c r="H276" s="20" t="s">
        <v>88</v>
      </c>
      <c r="I276" s="25" t="s">
        <v>108</v>
      </c>
      <c r="K276" s="1" t="n">
        <f aca="false">IF(AND(NOT(E276=""),NOT(H276="")),IF(AND(NOT(F276=""),NOT(G276="")),1,0),0)</f>
        <v>0</v>
      </c>
    </row>
    <row r="277" customFormat="false" ht="13.4" hidden="false" customHeight="false" outlineLevel="0" collapsed="false">
      <c r="B277" s="18" t="s">
        <v>126</v>
      </c>
      <c r="C277" s="19" t="s">
        <v>213</v>
      </c>
      <c r="D277" s="18" t="s">
        <v>136</v>
      </c>
      <c r="E277" s="41" t="s">
        <v>72</v>
      </c>
      <c r="F277" s="21"/>
      <c r="G277" s="21"/>
      <c r="H277" s="20" t="s">
        <v>45</v>
      </c>
      <c r="I277" s="25" t="s">
        <v>74</v>
      </c>
      <c r="K277" s="1" t="n">
        <f aca="false">IF(AND(NOT(E277=""),NOT(H277="")),IF(AND(NOT(F277=""),NOT(G277="")),1,0),0)</f>
        <v>0</v>
      </c>
    </row>
    <row r="278" customFormat="false" ht="13.4" hidden="false" customHeight="false" outlineLevel="0" collapsed="false">
      <c r="B278" s="18" t="s">
        <v>146</v>
      </c>
      <c r="C278" s="19" t="s">
        <v>214</v>
      </c>
      <c r="D278" s="18" t="s">
        <v>122</v>
      </c>
      <c r="E278" s="41" t="s">
        <v>46</v>
      </c>
      <c r="F278" s="21"/>
      <c r="G278" s="21"/>
      <c r="H278" s="20" t="s">
        <v>76</v>
      </c>
      <c r="I278" s="25" t="s">
        <v>98</v>
      </c>
      <c r="K278" s="1" t="n">
        <f aca="false">IF(AND(NOT(E278=""),NOT(H278="")),IF(AND(NOT(F278=""),NOT(G278="")),1,0),0)</f>
        <v>0</v>
      </c>
    </row>
    <row r="279" customFormat="false" ht="13.4" hidden="false" customHeight="false" outlineLevel="0" collapsed="false">
      <c r="B279" s="18" t="s">
        <v>42</v>
      </c>
      <c r="C279" s="19" t="s">
        <v>215</v>
      </c>
      <c r="D279" s="18" t="s">
        <v>135</v>
      </c>
      <c r="E279" s="41" t="s">
        <v>96</v>
      </c>
      <c r="F279" s="21"/>
      <c r="G279" s="21"/>
      <c r="H279" s="20" t="s">
        <v>82</v>
      </c>
      <c r="I279" s="25" t="s">
        <v>108</v>
      </c>
      <c r="K279" s="1" t="n">
        <f aca="false">IF(AND(NOT(E279=""),NOT(H279="")),IF(AND(NOT(F279=""),NOT(G279="")),1,0),0)</f>
        <v>0</v>
      </c>
    </row>
    <row r="280" customFormat="false" ht="13.4" hidden="false" customHeight="false" outlineLevel="0" collapsed="false">
      <c r="B280" s="18" t="s">
        <v>42</v>
      </c>
      <c r="C280" s="19" t="s">
        <v>215</v>
      </c>
      <c r="D280" s="18" t="s">
        <v>87</v>
      </c>
      <c r="E280" s="41" t="s">
        <v>64</v>
      </c>
      <c r="F280" s="21"/>
      <c r="G280" s="21"/>
      <c r="H280" s="20" t="s">
        <v>83</v>
      </c>
      <c r="I280" s="25" t="s">
        <v>66</v>
      </c>
      <c r="K280" s="1" t="n">
        <f aca="false">IF(AND(NOT(E280=""),NOT(H280="")),IF(AND(NOT(F280=""),NOT(G280="")),1,0),0)</f>
        <v>0</v>
      </c>
    </row>
    <row r="281" customFormat="false" ht="13.4" hidden="false" customHeight="false" outlineLevel="0" collapsed="false">
      <c r="B281" s="18" t="s">
        <v>42</v>
      </c>
      <c r="C281" s="19" t="s">
        <v>215</v>
      </c>
      <c r="D281" s="18" t="s">
        <v>91</v>
      </c>
      <c r="E281" s="41" t="s">
        <v>45</v>
      </c>
      <c r="F281" s="21"/>
      <c r="G281" s="21"/>
      <c r="H281" s="20" t="s">
        <v>88</v>
      </c>
      <c r="I281" s="25" t="s">
        <v>47</v>
      </c>
      <c r="K281" s="1" t="n">
        <f aca="false">IF(AND(NOT(E281=""),NOT(H281="")),IF(AND(NOT(F281=""),NOT(G281="")),1,0),0)</f>
        <v>0</v>
      </c>
    </row>
    <row r="282" customFormat="false" ht="13.4" hidden="false" customHeight="false" outlineLevel="0" collapsed="false">
      <c r="B282" s="18" t="s">
        <v>42</v>
      </c>
      <c r="C282" s="19" t="s">
        <v>215</v>
      </c>
      <c r="D282" s="18" t="s">
        <v>103</v>
      </c>
      <c r="E282" s="41" t="s">
        <v>68</v>
      </c>
      <c r="F282" s="21"/>
      <c r="G282" s="21"/>
      <c r="H282" s="20" t="s">
        <v>80</v>
      </c>
      <c r="I282" s="25" t="s">
        <v>70</v>
      </c>
      <c r="K282" s="1" t="n">
        <f aca="false">IF(AND(NOT(E282=""),NOT(H282="")),IF(AND(NOT(F282=""),NOT(G282="")),1,0),0)</f>
        <v>0</v>
      </c>
    </row>
    <row r="283" customFormat="false" ht="13.4" hidden="false" customHeight="false" outlineLevel="0" collapsed="false">
      <c r="B283" s="18" t="s">
        <v>42</v>
      </c>
      <c r="C283" s="19" t="s">
        <v>215</v>
      </c>
      <c r="D283" s="18" t="s">
        <v>128</v>
      </c>
      <c r="E283" s="41" t="s">
        <v>65</v>
      </c>
      <c r="F283" s="21"/>
      <c r="G283" s="21"/>
      <c r="H283" s="20" t="s">
        <v>73</v>
      </c>
      <c r="I283" s="25" t="s">
        <v>111</v>
      </c>
      <c r="K283" s="1" t="n">
        <f aca="false">IF(AND(NOT(E283=""),NOT(H283="")),IF(AND(NOT(F283=""),NOT(G283="")),1,0),0)</f>
        <v>0</v>
      </c>
    </row>
    <row r="284" customFormat="false" ht="13.4" hidden="false" customHeight="false" outlineLevel="0" collapsed="false">
      <c r="B284" s="18" t="s">
        <v>42</v>
      </c>
      <c r="C284" s="19" t="s">
        <v>215</v>
      </c>
      <c r="D284" s="18" t="s">
        <v>136</v>
      </c>
      <c r="E284" s="41" t="s">
        <v>93</v>
      </c>
      <c r="F284" s="21"/>
      <c r="G284" s="21"/>
      <c r="H284" s="20" t="s">
        <v>100</v>
      </c>
      <c r="I284" s="25" t="s">
        <v>110</v>
      </c>
      <c r="K284" s="1" t="n">
        <f aca="false">IF(AND(NOT(E284=""),NOT(H284="")),IF(AND(NOT(F284=""),NOT(G284="")),1,0),0)</f>
        <v>0</v>
      </c>
    </row>
    <row r="285" customFormat="false" ht="13.4" hidden="false" customHeight="false" outlineLevel="0" collapsed="false">
      <c r="B285" s="18" t="s">
        <v>85</v>
      </c>
      <c r="C285" s="19" t="s">
        <v>216</v>
      </c>
      <c r="D285" s="18" t="s">
        <v>87</v>
      </c>
      <c r="E285" s="41" t="s">
        <v>75</v>
      </c>
      <c r="F285" s="21"/>
      <c r="G285" s="21"/>
      <c r="H285" s="20" t="s">
        <v>89</v>
      </c>
      <c r="I285" s="25" t="s">
        <v>77</v>
      </c>
      <c r="K285" s="1" t="n">
        <f aca="false">IF(AND(NOT(E285=""),NOT(H285="")),IF(AND(NOT(F285=""),NOT(G285="")),1,0),0)</f>
        <v>0</v>
      </c>
    </row>
    <row r="286" customFormat="false" ht="13.4" hidden="false" customHeight="false" outlineLevel="0" collapsed="false">
      <c r="B286" s="18" t="s">
        <v>85</v>
      </c>
      <c r="C286" s="19" t="s">
        <v>216</v>
      </c>
      <c r="D286" s="18" t="s">
        <v>97</v>
      </c>
      <c r="E286" s="41" t="s">
        <v>79</v>
      </c>
      <c r="F286" s="21"/>
      <c r="G286" s="21"/>
      <c r="H286" s="20" t="s">
        <v>69</v>
      </c>
      <c r="I286" s="25" t="s">
        <v>81</v>
      </c>
      <c r="K286" s="1" t="n">
        <f aca="false">IF(AND(NOT(E286=""),NOT(H286="")),IF(AND(NOT(F286=""),NOT(G286="")),1,0),0)</f>
        <v>0</v>
      </c>
    </row>
    <row r="287" customFormat="false" ht="13.4" hidden="false" customHeight="false" outlineLevel="0" collapsed="false">
      <c r="B287" s="18" t="s">
        <v>179</v>
      </c>
      <c r="C287" s="19" t="s">
        <v>217</v>
      </c>
      <c r="D287" s="18" t="s">
        <v>122</v>
      </c>
      <c r="E287" s="41" t="s">
        <v>83</v>
      </c>
      <c r="F287" s="21"/>
      <c r="G287" s="21"/>
      <c r="H287" s="20" t="s">
        <v>89</v>
      </c>
      <c r="I287" s="25" t="s">
        <v>92</v>
      </c>
      <c r="K287" s="1" t="n">
        <f aca="false">IF(AND(NOT(E287=""),NOT(H287="")),IF(AND(NOT(F287=""),NOT(G287="")),1,0),0)</f>
        <v>0</v>
      </c>
    </row>
    <row r="288" customFormat="false" ht="13.4" hidden="false" customHeight="false" outlineLevel="0" collapsed="false">
      <c r="B288" s="18" t="s">
        <v>146</v>
      </c>
      <c r="C288" s="19" t="s">
        <v>218</v>
      </c>
      <c r="D288" s="18" t="s">
        <v>122</v>
      </c>
      <c r="E288" s="41" t="s">
        <v>64</v>
      </c>
      <c r="F288" s="21"/>
      <c r="G288" s="21"/>
      <c r="H288" s="20" t="s">
        <v>46</v>
      </c>
      <c r="I288" s="25" t="s">
        <v>66</v>
      </c>
      <c r="K288" s="1" t="n">
        <f aca="false">IF(AND(NOT(E288=""),NOT(H288="")),IF(AND(NOT(F288=""),NOT(G288="")),1,0),0)</f>
        <v>0</v>
      </c>
    </row>
    <row r="289" customFormat="false" ht="13.4" hidden="false" customHeight="false" outlineLevel="0" collapsed="false">
      <c r="B289" s="18" t="s">
        <v>42</v>
      </c>
      <c r="C289" s="19" t="s">
        <v>219</v>
      </c>
      <c r="D289" s="18" t="s">
        <v>109</v>
      </c>
      <c r="E289" s="41" t="s">
        <v>69</v>
      </c>
      <c r="F289" s="21"/>
      <c r="G289" s="21"/>
      <c r="H289" s="20" t="s">
        <v>75</v>
      </c>
      <c r="I289" s="25" t="s">
        <v>94</v>
      </c>
      <c r="K289" s="1" t="n">
        <f aca="false">IF(AND(NOT(E289=""),NOT(H289="")),IF(AND(NOT(F289=""),NOT(G289="")),1,0),0)</f>
        <v>0</v>
      </c>
    </row>
    <row r="290" customFormat="false" ht="13.4" hidden="false" customHeight="false" outlineLevel="0" collapsed="false">
      <c r="B290" s="18" t="s">
        <v>42</v>
      </c>
      <c r="C290" s="19" t="s">
        <v>219</v>
      </c>
      <c r="D290" s="18" t="s">
        <v>103</v>
      </c>
      <c r="E290" s="41" t="s">
        <v>68</v>
      </c>
      <c r="F290" s="21"/>
      <c r="G290" s="21"/>
      <c r="H290" s="20" t="s">
        <v>72</v>
      </c>
      <c r="I290" s="25" t="s">
        <v>70</v>
      </c>
      <c r="K290" s="1" t="n">
        <f aca="false">IF(AND(NOT(E290=""),NOT(H290="")),IF(AND(NOT(F290=""),NOT(G290="")),1,0),0)</f>
        <v>0</v>
      </c>
    </row>
    <row r="291" customFormat="false" ht="13.4" hidden="false" customHeight="false" outlineLevel="0" collapsed="false">
      <c r="B291" s="18" t="s">
        <v>42</v>
      </c>
      <c r="C291" s="19" t="s">
        <v>219</v>
      </c>
      <c r="D291" s="18" t="s">
        <v>128</v>
      </c>
      <c r="E291" s="41" t="s">
        <v>76</v>
      </c>
      <c r="F291" s="21"/>
      <c r="G291" s="21"/>
      <c r="H291" s="20" t="s">
        <v>65</v>
      </c>
      <c r="I291" s="25" t="s">
        <v>106</v>
      </c>
      <c r="K291" s="1" t="n">
        <f aca="false">IF(AND(NOT(E291=""),NOT(H291="")),IF(AND(NOT(F291=""),NOT(G291="")),1,0),0)</f>
        <v>0</v>
      </c>
    </row>
    <row r="292" customFormat="false" ht="13.4" hidden="false" customHeight="false" outlineLevel="0" collapsed="false">
      <c r="B292" s="18" t="s">
        <v>42</v>
      </c>
      <c r="C292" s="19" t="s">
        <v>219</v>
      </c>
      <c r="D292" s="18" t="s">
        <v>99</v>
      </c>
      <c r="E292" s="41" t="s">
        <v>79</v>
      </c>
      <c r="F292" s="21"/>
      <c r="G292" s="21"/>
      <c r="H292" s="20" t="s">
        <v>96</v>
      </c>
      <c r="I292" s="25" t="s">
        <v>81</v>
      </c>
      <c r="K292" s="1" t="n">
        <f aca="false">IF(AND(NOT(E292=""),NOT(H292="")),IF(AND(NOT(F292=""),NOT(G292="")),1,0),0)</f>
        <v>0</v>
      </c>
    </row>
    <row r="293" customFormat="false" ht="13.4" hidden="false" customHeight="false" outlineLevel="0" collapsed="false">
      <c r="B293" s="18" t="s">
        <v>42</v>
      </c>
      <c r="C293" s="19" t="s">
        <v>219</v>
      </c>
      <c r="D293" s="18" t="s">
        <v>163</v>
      </c>
      <c r="E293" s="41" t="s">
        <v>100</v>
      </c>
      <c r="F293" s="21"/>
      <c r="G293" s="21"/>
      <c r="H293" s="20" t="s">
        <v>82</v>
      </c>
      <c r="I293" s="25" t="s">
        <v>101</v>
      </c>
      <c r="K293" s="1" t="n">
        <f aca="false">IF(AND(NOT(E293=""),NOT(H293="")),IF(AND(NOT(F293=""),NOT(G293="")),1,0),0)</f>
        <v>0</v>
      </c>
    </row>
    <row r="294" customFormat="false" ht="13.4" hidden="false" customHeight="false" outlineLevel="0" collapsed="false">
      <c r="B294" s="18" t="s">
        <v>85</v>
      </c>
      <c r="C294" s="19" t="s">
        <v>220</v>
      </c>
      <c r="D294" s="18" t="s">
        <v>87</v>
      </c>
      <c r="E294" s="41" t="s">
        <v>93</v>
      </c>
      <c r="F294" s="21"/>
      <c r="G294" s="21"/>
      <c r="H294" s="20" t="s">
        <v>45</v>
      </c>
      <c r="I294" s="25" t="s">
        <v>110</v>
      </c>
      <c r="K294" s="1" t="n">
        <f aca="false">IF(AND(NOT(E294=""),NOT(H294="")),IF(AND(NOT(F294=""),NOT(G294="")),1,0),0)</f>
        <v>0</v>
      </c>
    </row>
    <row r="295" customFormat="false" ht="13.4" hidden="false" customHeight="false" outlineLevel="0" collapsed="false">
      <c r="B295" s="18" t="s">
        <v>85</v>
      </c>
      <c r="C295" s="19" t="s">
        <v>220</v>
      </c>
      <c r="D295" s="18" t="s">
        <v>120</v>
      </c>
      <c r="E295" s="41" t="s">
        <v>89</v>
      </c>
      <c r="F295" s="21"/>
      <c r="G295" s="21"/>
      <c r="H295" s="20" t="s">
        <v>73</v>
      </c>
      <c r="I295" s="25" t="s">
        <v>113</v>
      </c>
      <c r="K295" s="1" t="n">
        <f aca="false">IF(AND(NOT(E295=""),NOT(H295="")),IF(AND(NOT(F295=""),NOT(G295="")),1,0),0)</f>
        <v>0</v>
      </c>
    </row>
    <row r="296" customFormat="false" ht="13.4" hidden="false" customHeight="false" outlineLevel="0" collapsed="false">
      <c r="B296" s="18" t="s">
        <v>85</v>
      </c>
      <c r="C296" s="19" t="s">
        <v>220</v>
      </c>
      <c r="D296" s="18" t="s">
        <v>103</v>
      </c>
      <c r="E296" s="41" t="s">
        <v>88</v>
      </c>
      <c r="F296" s="21"/>
      <c r="G296" s="21"/>
      <c r="H296" s="20" t="s">
        <v>80</v>
      </c>
      <c r="I296" s="25" t="s">
        <v>81</v>
      </c>
      <c r="K296" s="1" t="n">
        <f aca="false">IF(AND(NOT(E296=""),NOT(H296="")),IF(AND(NOT(F296=""),NOT(G296="")),1,0),0)</f>
        <v>0</v>
      </c>
    </row>
    <row r="297" customFormat="false" ht="13.4" hidden="false" customHeight="false" outlineLevel="0" collapsed="false">
      <c r="B297" s="18" t="s">
        <v>126</v>
      </c>
      <c r="C297" s="19" t="s">
        <v>221</v>
      </c>
      <c r="D297" s="18" t="s">
        <v>128</v>
      </c>
      <c r="E297" s="41" t="s">
        <v>96</v>
      </c>
      <c r="F297" s="21"/>
      <c r="G297" s="21"/>
      <c r="H297" s="20" t="s">
        <v>75</v>
      </c>
      <c r="I297" s="25" t="s">
        <v>108</v>
      </c>
      <c r="K297" s="1" t="n">
        <f aca="false">IF(AND(NOT(E297=""),NOT(H297="")),IF(AND(NOT(F297=""),NOT(G297="")),1,0),0)</f>
        <v>0</v>
      </c>
    </row>
    <row r="298" customFormat="false" ht="13.4" hidden="false" customHeight="false" outlineLevel="0" collapsed="false">
      <c r="B298" s="18" t="s">
        <v>126</v>
      </c>
      <c r="C298" s="19" t="s">
        <v>221</v>
      </c>
      <c r="D298" s="18" t="s">
        <v>99</v>
      </c>
      <c r="E298" s="41" t="s">
        <v>82</v>
      </c>
      <c r="F298" s="21"/>
      <c r="G298" s="21"/>
      <c r="H298" s="20" t="s">
        <v>100</v>
      </c>
      <c r="I298" s="25" t="s">
        <v>84</v>
      </c>
      <c r="K298" s="1" t="n">
        <f aca="false">IF(AND(NOT(E298=""),NOT(H298="")),IF(AND(NOT(F298=""),NOT(G298="")),1,0),0)</f>
        <v>0</v>
      </c>
    </row>
    <row r="299" customFormat="false" ht="13.4" hidden="false" customHeight="false" outlineLevel="0" collapsed="false">
      <c r="B299" s="18" t="s">
        <v>146</v>
      </c>
      <c r="C299" s="19" t="s">
        <v>222</v>
      </c>
      <c r="D299" s="18" t="s">
        <v>97</v>
      </c>
      <c r="E299" s="41" t="s">
        <v>46</v>
      </c>
      <c r="F299" s="21"/>
      <c r="G299" s="21"/>
      <c r="H299" s="20" t="s">
        <v>89</v>
      </c>
      <c r="I299" s="25" t="s">
        <v>98</v>
      </c>
      <c r="K299" s="1" t="n">
        <f aca="false">IF(AND(NOT(E299=""),NOT(H299="")),IF(AND(NOT(F299=""),NOT(G299="")),1,0),0)</f>
        <v>0</v>
      </c>
    </row>
    <row r="300" customFormat="false" ht="13.4" hidden="false" customHeight="false" outlineLevel="0" collapsed="false">
      <c r="B300" s="18" t="s">
        <v>146</v>
      </c>
      <c r="C300" s="19" t="s">
        <v>222</v>
      </c>
      <c r="D300" s="18" t="s">
        <v>117</v>
      </c>
      <c r="E300" s="41" t="s">
        <v>45</v>
      </c>
      <c r="F300" s="21"/>
      <c r="G300" s="21"/>
      <c r="H300" s="20" t="s">
        <v>68</v>
      </c>
      <c r="I300" s="25" t="s">
        <v>47</v>
      </c>
      <c r="K300" s="1" t="n">
        <f aca="false">IF(AND(NOT(E300=""),NOT(H300="")),IF(AND(NOT(F300=""),NOT(G300="")),1,0),0)</f>
        <v>0</v>
      </c>
    </row>
    <row r="301" customFormat="false" ht="13.4" hidden="false" customHeight="false" outlineLevel="0" collapsed="false">
      <c r="B301" s="18" t="s">
        <v>42</v>
      </c>
      <c r="C301" s="19" t="s">
        <v>223</v>
      </c>
      <c r="D301" s="18" t="s">
        <v>91</v>
      </c>
      <c r="E301" s="41" t="s">
        <v>73</v>
      </c>
      <c r="F301" s="21"/>
      <c r="G301" s="21"/>
      <c r="H301" s="20" t="s">
        <v>76</v>
      </c>
      <c r="I301" s="25" t="s">
        <v>132</v>
      </c>
      <c r="K301" s="1" t="n">
        <f aca="false">IF(AND(NOT(E301=""),NOT(H301="")),IF(AND(NOT(F301=""),NOT(G301="")),1,0),0)</f>
        <v>0</v>
      </c>
    </row>
    <row r="302" customFormat="false" ht="13.4" hidden="false" customHeight="false" outlineLevel="0" collapsed="false">
      <c r="B302" s="18" t="s">
        <v>42</v>
      </c>
      <c r="C302" s="19" t="s">
        <v>223</v>
      </c>
      <c r="D302" s="18" t="s">
        <v>103</v>
      </c>
      <c r="E302" s="41" t="s">
        <v>83</v>
      </c>
      <c r="F302" s="21"/>
      <c r="G302" s="21"/>
      <c r="H302" s="20" t="s">
        <v>65</v>
      </c>
      <c r="I302" s="25" t="s">
        <v>92</v>
      </c>
      <c r="K302" s="1" t="n">
        <f aca="false">IF(AND(NOT(E302=""),NOT(H302="")),IF(AND(NOT(F302=""),NOT(G302="")),1,0),0)</f>
        <v>0</v>
      </c>
    </row>
    <row r="303" customFormat="false" ht="13.4" hidden="false" customHeight="false" outlineLevel="0" collapsed="false">
      <c r="B303" s="18" t="s">
        <v>42</v>
      </c>
      <c r="C303" s="19" t="s">
        <v>223</v>
      </c>
      <c r="D303" s="18" t="s">
        <v>103</v>
      </c>
      <c r="E303" s="41" t="s">
        <v>69</v>
      </c>
      <c r="F303" s="21"/>
      <c r="G303" s="21"/>
      <c r="H303" s="20" t="s">
        <v>96</v>
      </c>
      <c r="I303" s="25" t="s">
        <v>94</v>
      </c>
      <c r="K303" s="1" t="n">
        <f aca="false">IF(AND(NOT(E303=""),NOT(H303="")),IF(AND(NOT(F303=""),NOT(G303="")),1,0),0)</f>
        <v>0</v>
      </c>
    </row>
    <row r="304" customFormat="false" ht="13.4" hidden="false" customHeight="false" outlineLevel="0" collapsed="false">
      <c r="B304" s="18" t="s">
        <v>42</v>
      </c>
      <c r="C304" s="19" t="s">
        <v>223</v>
      </c>
      <c r="D304" s="18" t="s">
        <v>116</v>
      </c>
      <c r="E304" s="41" t="s">
        <v>80</v>
      </c>
      <c r="F304" s="21"/>
      <c r="G304" s="21"/>
      <c r="H304" s="20" t="s">
        <v>100</v>
      </c>
      <c r="I304" s="25" t="s">
        <v>107</v>
      </c>
      <c r="K304" s="1" t="n">
        <f aca="false">IF(AND(NOT(E304=""),NOT(H304="")),IF(AND(NOT(F304=""),NOT(G304="")),1,0),0)</f>
        <v>0</v>
      </c>
    </row>
    <row r="305" customFormat="false" ht="13.4" hidden="false" customHeight="false" outlineLevel="0" collapsed="false">
      <c r="B305" s="18" t="s">
        <v>42</v>
      </c>
      <c r="C305" s="19" t="s">
        <v>223</v>
      </c>
      <c r="D305" s="18" t="s">
        <v>99</v>
      </c>
      <c r="E305" s="41" t="s">
        <v>88</v>
      </c>
      <c r="F305" s="21"/>
      <c r="G305" s="21"/>
      <c r="H305" s="20" t="s">
        <v>93</v>
      </c>
      <c r="I305" s="25" t="s">
        <v>81</v>
      </c>
      <c r="K305" s="1" t="n">
        <f aca="false">IF(AND(NOT(E305=""),NOT(H305="")),IF(AND(NOT(F305=""),NOT(G305="")),1,0),0)</f>
        <v>0</v>
      </c>
    </row>
    <row r="306" customFormat="false" ht="13.4" hidden="false" customHeight="false" outlineLevel="0" collapsed="false">
      <c r="B306" s="18" t="s">
        <v>85</v>
      </c>
      <c r="C306" s="19" t="s">
        <v>224</v>
      </c>
      <c r="D306" s="18" t="s">
        <v>87</v>
      </c>
      <c r="E306" s="41" t="s">
        <v>75</v>
      </c>
      <c r="F306" s="21"/>
      <c r="G306" s="21"/>
      <c r="H306" s="20" t="s">
        <v>64</v>
      </c>
      <c r="I306" s="25" t="s">
        <v>77</v>
      </c>
      <c r="K306" s="1" t="n">
        <f aca="false">IF(AND(NOT(E306=""),NOT(H306="")),IF(AND(NOT(F306=""),NOT(G306="")),1,0),0)</f>
        <v>0</v>
      </c>
    </row>
    <row r="307" customFormat="false" ht="13.4" hidden="false" customHeight="false" outlineLevel="0" collapsed="false">
      <c r="B307" s="18" t="s">
        <v>85</v>
      </c>
      <c r="C307" s="19" t="s">
        <v>224</v>
      </c>
      <c r="D307" s="18" t="s">
        <v>103</v>
      </c>
      <c r="E307" s="41" t="s">
        <v>72</v>
      </c>
      <c r="F307" s="21"/>
      <c r="G307" s="21"/>
      <c r="H307" s="20" t="s">
        <v>79</v>
      </c>
      <c r="I307" s="25" t="s">
        <v>74</v>
      </c>
      <c r="K307" s="1" t="n">
        <f aca="false">IF(AND(NOT(E307=""),NOT(H307="")),IF(AND(NOT(F307=""),NOT(G307="")),1,0),0)</f>
        <v>0</v>
      </c>
    </row>
    <row r="308" customFormat="false" ht="13.4" hidden="false" customHeight="false" outlineLevel="0" collapsed="false">
      <c r="B308" s="18" t="s">
        <v>179</v>
      </c>
      <c r="C308" s="19" t="s">
        <v>225</v>
      </c>
      <c r="D308" s="18" t="s">
        <v>122</v>
      </c>
      <c r="E308" s="41" t="s">
        <v>75</v>
      </c>
      <c r="F308" s="21"/>
      <c r="G308" s="21"/>
      <c r="H308" s="20" t="s">
        <v>76</v>
      </c>
      <c r="I308" s="25" t="s">
        <v>77</v>
      </c>
      <c r="K308" s="1" t="n">
        <f aca="false">IF(AND(NOT(E308=""),NOT(H308="")),IF(AND(NOT(F308=""),NOT(G308="")),1,0),0)</f>
        <v>0</v>
      </c>
    </row>
    <row r="309" customFormat="false" ht="13.4" hidden="false" customHeight="false" outlineLevel="0" collapsed="false">
      <c r="B309" s="18" t="s">
        <v>146</v>
      </c>
      <c r="C309" s="19" t="s">
        <v>226</v>
      </c>
      <c r="D309" s="18" t="s">
        <v>117</v>
      </c>
      <c r="E309" s="41" t="s">
        <v>82</v>
      </c>
      <c r="F309" s="21"/>
      <c r="G309" s="21"/>
      <c r="H309" s="20" t="s">
        <v>80</v>
      </c>
      <c r="I309" s="25" t="s">
        <v>84</v>
      </c>
      <c r="K309" s="1" t="n">
        <f aca="false">IF(AND(NOT(E309=""),NOT(H309="")),IF(AND(NOT(F309=""),NOT(G309="")),1,0),0)</f>
        <v>0</v>
      </c>
    </row>
    <row r="310" customFormat="false" ht="13.4" hidden="false" customHeight="false" outlineLevel="0" collapsed="false">
      <c r="B310" s="18" t="s">
        <v>42</v>
      </c>
      <c r="C310" s="19" t="s">
        <v>227</v>
      </c>
      <c r="D310" s="18" t="s">
        <v>105</v>
      </c>
      <c r="E310" s="41" t="s">
        <v>96</v>
      </c>
      <c r="F310" s="21"/>
      <c r="G310" s="21"/>
      <c r="H310" s="20" t="s">
        <v>73</v>
      </c>
      <c r="I310" s="25" t="s">
        <v>108</v>
      </c>
      <c r="K310" s="1" t="n">
        <f aca="false">IF(AND(NOT(E310=""),NOT(H310="")),IF(AND(NOT(F310=""),NOT(G310="")),1,0),0)</f>
        <v>0</v>
      </c>
    </row>
    <row r="311" customFormat="false" ht="13.4" hidden="false" customHeight="false" outlineLevel="0" collapsed="false">
      <c r="B311" s="18" t="s">
        <v>42</v>
      </c>
      <c r="C311" s="19" t="s">
        <v>227</v>
      </c>
      <c r="D311" s="18" t="s">
        <v>87</v>
      </c>
      <c r="E311" s="41" t="s">
        <v>93</v>
      </c>
      <c r="F311" s="21"/>
      <c r="G311" s="21"/>
      <c r="H311" s="20" t="s">
        <v>72</v>
      </c>
      <c r="I311" s="25" t="s">
        <v>110</v>
      </c>
      <c r="K311" s="1" t="n">
        <f aca="false">IF(AND(NOT(E311=""),NOT(H311="")),IF(AND(NOT(F311=""),NOT(G311="")),1,0),0)</f>
        <v>0</v>
      </c>
    </row>
    <row r="312" customFormat="false" ht="13.4" hidden="false" customHeight="false" outlineLevel="0" collapsed="false">
      <c r="B312" s="18" t="s">
        <v>42</v>
      </c>
      <c r="C312" s="19" t="s">
        <v>227</v>
      </c>
      <c r="D312" s="18" t="s">
        <v>103</v>
      </c>
      <c r="E312" s="41" t="s">
        <v>64</v>
      </c>
      <c r="F312" s="21"/>
      <c r="G312" s="21"/>
      <c r="H312" s="20" t="s">
        <v>89</v>
      </c>
      <c r="I312" s="25" t="s">
        <v>66</v>
      </c>
      <c r="K312" s="1" t="n">
        <f aca="false">IF(AND(NOT(E312=""),NOT(H312="")),IF(AND(NOT(F312=""),NOT(G312="")),1,0),0)</f>
        <v>0</v>
      </c>
    </row>
    <row r="313" customFormat="false" ht="13.4" hidden="false" customHeight="false" outlineLevel="0" collapsed="false">
      <c r="B313" s="18" t="s">
        <v>42</v>
      </c>
      <c r="C313" s="19" t="s">
        <v>227</v>
      </c>
      <c r="D313" s="18" t="s">
        <v>103</v>
      </c>
      <c r="E313" s="41" t="s">
        <v>83</v>
      </c>
      <c r="F313" s="21"/>
      <c r="G313" s="21"/>
      <c r="H313" s="20" t="s">
        <v>46</v>
      </c>
      <c r="I313" s="25" t="s">
        <v>92</v>
      </c>
      <c r="K313" s="1" t="n">
        <f aca="false">IF(AND(NOT(E313=""),NOT(H313="")),IF(AND(NOT(F313=""),NOT(G313="")),1,0),0)</f>
        <v>0</v>
      </c>
    </row>
    <row r="314" customFormat="false" ht="13.4" hidden="false" customHeight="false" outlineLevel="0" collapsed="false">
      <c r="B314" s="18" t="s">
        <v>42</v>
      </c>
      <c r="C314" s="19" t="s">
        <v>227</v>
      </c>
      <c r="D314" s="18" t="s">
        <v>99</v>
      </c>
      <c r="E314" s="41" t="s">
        <v>100</v>
      </c>
      <c r="F314" s="21"/>
      <c r="G314" s="21"/>
      <c r="H314" s="20" t="s">
        <v>68</v>
      </c>
      <c r="I314" s="25" t="s">
        <v>101</v>
      </c>
      <c r="K314" s="1" t="n">
        <f aca="false">IF(AND(NOT(E314=""),NOT(H314="")),IF(AND(NOT(F314=""),NOT(G314="")),1,0),0)</f>
        <v>0</v>
      </c>
    </row>
    <row r="315" customFormat="false" ht="13.4" hidden="false" customHeight="false" outlineLevel="0" collapsed="false">
      <c r="B315" s="18" t="s">
        <v>85</v>
      </c>
      <c r="C315" s="19" t="s">
        <v>228</v>
      </c>
      <c r="D315" s="18" t="s">
        <v>87</v>
      </c>
      <c r="E315" s="41" t="s">
        <v>69</v>
      </c>
      <c r="F315" s="21"/>
      <c r="G315" s="21"/>
      <c r="H315" s="20" t="s">
        <v>65</v>
      </c>
      <c r="I315" s="25" t="s">
        <v>94</v>
      </c>
      <c r="K315" s="1" t="n">
        <f aca="false">IF(AND(NOT(E315=""),NOT(H315="")),IF(AND(NOT(F315=""),NOT(G315="")),1,0),0)</f>
        <v>0</v>
      </c>
    </row>
    <row r="316" customFormat="false" ht="13.4" hidden="false" customHeight="false" outlineLevel="0" collapsed="false">
      <c r="B316" s="18" t="s">
        <v>85</v>
      </c>
      <c r="C316" s="19" t="s">
        <v>228</v>
      </c>
      <c r="D316" s="18" t="s">
        <v>97</v>
      </c>
      <c r="E316" s="41" t="s">
        <v>79</v>
      </c>
      <c r="F316" s="21"/>
      <c r="G316" s="21"/>
      <c r="H316" s="20" t="s">
        <v>45</v>
      </c>
      <c r="I316" s="25" t="s">
        <v>81</v>
      </c>
      <c r="K316" s="1" t="n">
        <f aca="false">IF(AND(NOT(E316=""),NOT(H316="")),IF(AND(NOT(F316=""),NOT(G316="")),1,0),0)</f>
        <v>0</v>
      </c>
    </row>
    <row r="317" customFormat="false" ht="13.4" hidden="false" customHeight="false" outlineLevel="0" collapsed="false">
      <c r="B317" s="18" t="s">
        <v>126</v>
      </c>
      <c r="C317" s="19" t="s">
        <v>229</v>
      </c>
      <c r="D317" s="18" t="s">
        <v>116</v>
      </c>
      <c r="E317" s="41" t="s">
        <v>80</v>
      </c>
      <c r="F317" s="21"/>
      <c r="G317" s="21"/>
      <c r="H317" s="20" t="s">
        <v>88</v>
      </c>
      <c r="I317" s="25" t="s">
        <v>107</v>
      </c>
      <c r="K317" s="1" t="n">
        <f aca="false">IF(AND(NOT(E317=""),NOT(H317="")),IF(AND(NOT(F317=""),NOT(G317="")),1,0),0)</f>
        <v>0</v>
      </c>
    </row>
    <row r="318" customFormat="false" ht="13.4" hidden="false" customHeight="false" outlineLevel="0" collapsed="false">
      <c r="B318" s="18" t="s">
        <v>146</v>
      </c>
      <c r="C318" s="19" t="s">
        <v>230</v>
      </c>
      <c r="D318" s="18" t="s">
        <v>122</v>
      </c>
      <c r="E318" s="41" t="s">
        <v>89</v>
      </c>
      <c r="F318" s="21"/>
      <c r="G318" s="21"/>
      <c r="H318" s="20" t="s">
        <v>75</v>
      </c>
      <c r="I318" s="25" t="s">
        <v>113</v>
      </c>
      <c r="K318" s="1" t="n">
        <f aca="false">IF(AND(NOT(E318=""),NOT(H318="")),IF(AND(NOT(F318=""),NOT(G318="")),1,0),0)</f>
        <v>0</v>
      </c>
    </row>
    <row r="319" customFormat="false" ht="13.4" hidden="false" customHeight="false" outlineLevel="0" collapsed="false">
      <c r="B319" s="18" t="s">
        <v>42</v>
      </c>
      <c r="C319" s="19" t="s">
        <v>231</v>
      </c>
      <c r="D319" s="18" t="s">
        <v>141</v>
      </c>
      <c r="E319" s="41" t="s">
        <v>45</v>
      </c>
      <c r="F319" s="21"/>
      <c r="G319" s="21"/>
      <c r="H319" s="20" t="s">
        <v>79</v>
      </c>
      <c r="I319" s="25" t="s">
        <v>47</v>
      </c>
      <c r="K319" s="1" t="n">
        <f aca="false">IF(AND(NOT(E319=""),NOT(H319="")),IF(AND(NOT(F319=""),NOT(G319="")),1,0),0)</f>
        <v>0</v>
      </c>
    </row>
    <row r="320" customFormat="false" ht="13.4" hidden="false" customHeight="false" outlineLevel="0" collapsed="false">
      <c r="B320" s="18" t="s">
        <v>42</v>
      </c>
      <c r="C320" s="19" t="s">
        <v>231</v>
      </c>
      <c r="D320" s="18" t="s">
        <v>91</v>
      </c>
      <c r="E320" s="41" t="s">
        <v>73</v>
      </c>
      <c r="F320" s="21"/>
      <c r="G320" s="21"/>
      <c r="H320" s="20" t="s">
        <v>64</v>
      </c>
      <c r="I320" s="25" t="s">
        <v>132</v>
      </c>
      <c r="K320" s="1" t="n">
        <f aca="false">IF(AND(NOT(E320=""),NOT(H320="")),IF(AND(NOT(F320=""),NOT(G320="")),1,0),0)</f>
        <v>0</v>
      </c>
    </row>
    <row r="321" customFormat="false" ht="13.4" hidden="false" customHeight="false" outlineLevel="0" collapsed="false">
      <c r="B321" s="18" t="s">
        <v>42</v>
      </c>
      <c r="C321" s="19" t="s">
        <v>231</v>
      </c>
      <c r="D321" s="18" t="s">
        <v>128</v>
      </c>
      <c r="E321" s="41" t="s">
        <v>76</v>
      </c>
      <c r="F321" s="21"/>
      <c r="G321" s="21"/>
      <c r="H321" s="20" t="s">
        <v>96</v>
      </c>
      <c r="I321" s="25" t="s">
        <v>106</v>
      </c>
      <c r="K321" s="1" t="n">
        <f aca="false">IF(AND(NOT(E321=""),NOT(H321="")),IF(AND(NOT(F321=""),NOT(G321="")),1,0),0)</f>
        <v>0</v>
      </c>
    </row>
    <row r="322" customFormat="false" ht="13.4" hidden="false" customHeight="false" outlineLevel="0" collapsed="false">
      <c r="B322" s="18" t="s">
        <v>42</v>
      </c>
      <c r="C322" s="19" t="s">
        <v>231</v>
      </c>
      <c r="D322" s="18" t="s">
        <v>97</v>
      </c>
      <c r="E322" s="41" t="s">
        <v>72</v>
      </c>
      <c r="F322" s="21"/>
      <c r="G322" s="21"/>
      <c r="H322" s="20" t="s">
        <v>82</v>
      </c>
      <c r="I322" s="25" t="s">
        <v>74</v>
      </c>
      <c r="K322" s="1" t="n">
        <f aca="false">IF(AND(NOT(E322=""),NOT(H322="")),IF(AND(NOT(F322=""),NOT(G322="")),1,0),0)</f>
        <v>0</v>
      </c>
    </row>
    <row r="323" customFormat="false" ht="13.4" hidden="false" customHeight="false" outlineLevel="0" collapsed="false">
      <c r="B323" s="18" t="s">
        <v>42</v>
      </c>
      <c r="C323" s="19" t="s">
        <v>231</v>
      </c>
      <c r="D323" s="18" t="s">
        <v>117</v>
      </c>
      <c r="E323" s="41" t="s">
        <v>68</v>
      </c>
      <c r="F323" s="21"/>
      <c r="G323" s="21"/>
      <c r="H323" s="20" t="s">
        <v>93</v>
      </c>
      <c r="I323" s="25" t="s">
        <v>70</v>
      </c>
      <c r="K323" s="1" t="n">
        <f aca="false">IF(AND(NOT(E323=""),NOT(H323="")),IF(AND(NOT(F323=""),NOT(G323="")),1,0),0)</f>
        <v>0</v>
      </c>
    </row>
    <row r="324" customFormat="false" ht="13.4" hidden="false" customHeight="false" outlineLevel="0" collapsed="false">
      <c r="B324" s="18" t="s">
        <v>85</v>
      </c>
      <c r="C324" s="19" t="s">
        <v>232</v>
      </c>
      <c r="D324" s="18" t="s">
        <v>87</v>
      </c>
      <c r="E324" s="41" t="s">
        <v>88</v>
      </c>
      <c r="F324" s="21"/>
      <c r="G324" s="21"/>
      <c r="H324" s="20" t="s">
        <v>100</v>
      </c>
      <c r="I324" s="25" t="s">
        <v>81</v>
      </c>
      <c r="K324" s="1" t="n">
        <f aca="false">IF(AND(NOT(E324=""),NOT(H324="")),IF(AND(NOT(F324=""),NOT(G324="")),1,0),0)</f>
        <v>0</v>
      </c>
    </row>
    <row r="325" customFormat="false" ht="13.4" hidden="false" customHeight="false" outlineLevel="0" collapsed="false">
      <c r="B325" s="18" t="s">
        <v>85</v>
      </c>
      <c r="C325" s="19" t="s">
        <v>232</v>
      </c>
      <c r="D325" s="18" t="s">
        <v>120</v>
      </c>
      <c r="E325" s="41" t="s">
        <v>65</v>
      </c>
      <c r="F325" s="21"/>
      <c r="G325" s="21"/>
      <c r="H325" s="20" t="s">
        <v>83</v>
      </c>
      <c r="I325" s="25" t="s">
        <v>111</v>
      </c>
      <c r="K325" s="1" t="n">
        <f aca="false">IF(AND(NOT(E325=""),NOT(H325="")),IF(AND(NOT(F325=""),NOT(G325="")),1,0),0)</f>
        <v>0</v>
      </c>
    </row>
    <row r="326" customFormat="false" ht="13.4" hidden="false" customHeight="false" outlineLevel="0" collapsed="false">
      <c r="B326" s="18" t="s">
        <v>85</v>
      </c>
      <c r="C326" s="19" t="s">
        <v>232</v>
      </c>
      <c r="D326" s="18" t="s">
        <v>97</v>
      </c>
      <c r="E326" s="41" t="s">
        <v>46</v>
      </c>
      <c r="F326" s="21"/>
      <c r="G326" s="21"/>
      <c r="H326" s="20" t="s">
        <v>69</v>
      </c>
      <c r="I326" s="25" t="s">
        <v>98</v>
      </c>
      <c r="K326" s="1" t="n">
        <f aca="false">IF(AND(NOT(E326=""),NOT(H326="")),IF(AND(NOT(F326=""),NOT(G326="")),1,0),0)</f>
        <v>0</v>
      </c>
    </row>
  </sheetData>
  <conditionalFormatting sqref="E4:E326">
    <cfRule type="expression" priority="2" aboveAverage="0" equalAverage="0" bottom="0" percent="0" rank="0" text="" dxfId="0">
      <formula>AND(K4,F4&gt;G4)</formula>
    </cfRule>
    <cfRule type="expression" priority="3" aboveAverage="0" equalAverage="0" bottom="0" percent="0" rank="0" text="" dxfId="2">
      <formula>AND(K4,F4=G4)</formula>
    </cfRule>
    <cfRule type="expression" priority="4" aboveAverage="0" equalAverage="0" bottom="0" percent="0" rank="0" text="" dxfId="1">
      <formula>AND(K4,F4&lt;G4)</formula>
    </cfRule>
  </conditionalFormatting>
  <conditionalFormatting sqref="H4:H326">
    <cfRule type="expression" priority="5" aboveAverage="0" equalAverage="0" bottom="0" percent="0" rank="0" text="" dxfId="0">
      <formula>AND(K4,G4&gt;F4)</formula>
    </cfRule>
    <cfRule type="expression" priority="6" aboveAverage="0" equalAverage="0" bottom="0" percent="0" rank="0" text="" dxfId="2">
      <formula>AND(K4,G4=F4)</formula>
    </cfRule>
    <cfRule type="expression" priority="7" aboveAverage="0" equalAverage="0" bottom="0" percent="0" rank="0" text="" dxfId="1">
      <formula>AND(K4,G4&lt;F4)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M39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5" zeroHeight="false" outlineLevelRow="0" outlineLevelCol="0"/>
  <cols>
    <col collapsed="false" customWidth="true" hidden="false" outlineLevel="0" max="1" min="1" style="0" width="1.02"/>
    <col collapsed="false" customWidth="true" hidden="false" outlineLevel="0" max="2" min="2" style="0" width="20.41"/>
    <col collapsed="false" customWidth="true" hidden="false" outlineLevel="0" max="3" min="3" style="0" width="25.52"/>
    <col collapsed="false" customWidth="true" hidden="false" outlineLevel="0" max="4" min="4" style="1" width="10.2"/>
    <col collapsed="false" customWidth="true" hidden="false" outlineLevel="0" max="5" min="5" style="0" width="1.02"/>
    <col collapsed="false" customWidth="true" hidden="false" outlineLevel="0" max="7" min="6" style="1" width="7.65"/>
    <col collapsed="false" customWidth="true" hidden="false" outlineLevel="0" max="8" min="8" style="0" width="1.02"/>
    <col collapsed="false" customWidth="true" hidden="false" outlineLevel="0" max="9" min="9" style="0" width="5.1"/>
    <col collapsed="false" customWidth="true" hidden="false" outlineLevel="0" max="10" min="10" style="0" width="1.02"/>
    <col collapsed="false" customWidth="true" hidden="false" outlineLevel="0" max="12" min="11" style="0" width="6.12"/>
    <col collapsed="false" customWidth="true" hidden="false" outlineLevel="0" max="13" min="13" style="0" width="10.2"/>
    <col collapsed="false" customWidth="false" hidden="false" outlineLevel="0" max="1025" min="14" style="0" width="11.52"/>
  </cols>
  <sheetData>
    <row r="1" customFormat="false" ht="5.65" hidden="false" customHeight="true" outlineLevel="0" collapsed="false"/>
    <row r="2" customFormat="false" ht="20.05" hidden="false" customHeight="false" outlineLevel="0" collapsed="false">
      <c r="B2" s="3" t="s">
        <v>233</v>
      </c>
    </row>
    <row r="3" customFormat="false" ht="5.65" hidden="false" customHeight="true" outlineLevel="0" collapsed="false"/>
    <row r="4" customFormat="false" ht="17.65" hidden="false" customHeight="false" outlineLevel="0" collapsed="false">
      <c r="B4" s="5" t="s">
        <v>234</v>
      </c>
    </row>
    <row r="5" customFormat="false" ht="12.85" hidden="false" customHeight="false" outlineLevel="0" collapsed="false">
      <c r="B5" s="8" t="s">
        <v>48</v>
      </c>
      <c r="C5" s="8" t="s">
        <v>235</v>
      </c>
      <c r="D5" s="7" t="s">
        <v>236</v>
      </c>
      <c r="E5" s="13"/>
      <c r="F5" s="7" t="s">
        <v>59</v>
      </c>
      <c r="G5" s="7" t="s">
        <v>61</v>
      </c>
      <c r="K5" s="13" t="s">
        <v>237</v>
      </c>
      <c r="L5" s="13"/>
    </row>
    <row r="6" customFormat="false" ht="12.85" hidden="false" customHeight="false" outlineLevel="0" collapsed="false">
      <c r="B6" s="22" t="s">
        <v>89</v>
      </c>
      <c r="C6" s="25"/>
      <c r="D6" s="55"/>
      <c r="F6" s="20"/>
      <c r="G6" s="20"/>
      <c r="K6" s="13" t="s">
        <v>238</v>
      </c>
      <c r="L6" s="13" t="s">
        <v>239</v>
      </c>
    </row>
    <row r="7" customFormat="false" ht="12.85" hidden="false" customHeight="false" outlineLevel="0" collapsed="false">
      <c r="B7" s="22" t="s">
        <v>65</v>
      </c>
      <c r="C7" s="25"/>
      <c r="D7" s="55"/>
      <c r="F7" s="20"/>
      <c r="G7" s="20"/>
      <c r="K7" s="56" t="n">
        <v>3</v>
      </c>
      <c r="L7" s="56" t="n">
        <v>3</v>
      </c>
      <c r="M7" s="0" t="s">
        <v>240</v>
      </c>
    </row>
    <row r="8" customFormat="false" ht="12.85" hidden="false" customHeight="false" outlineLevel="0" collapsed="false">
      <c r="B8" s="22" t="s">
        <v>64</v>
      </c>
      <c r="C8" s="25"/>
      <c r="D8" s="55"/>
      <c r="F8" s="20"/>
      <c r="G8" s="20"/>
      <c r="K8" s="56" t="n">
        <v>1</v>
      </c>
      <c r="L8" s="56" t="n">
        <v>1</v>
      </c>
      <c r="M8" s="0" t="s">
        <v>241</v>
      </c>
    </row>
    <row r="9" customFormat="false" ht="12.85" hidden="false" customHeight="false" outlineLevel="0" collapsed="false">
      <c r="B9" s="22" t="s">
        <v>75</v>
      </c>
      <c r="C9" s="25"/>
      <c r="D9" s="55"/>
      <c r="F9" s="20"/>
      <c r="G9" s="20"/>
      <c r="K9" s="56" t="n">
        <v>0</v>
      </c>
      <c r="L9" s="56" t="n">
        <v>0</v>
      </c>
      <c r="M9" s="0" t="s">
        <v>242</v>
      </c>
    </row>
    <row r="10" customFormat="false" ht="12.85" hidden="false" customHeight="false" outlineLevel="0" collapsed="false">
      <c r="B10" s="22" t="s">
        <v>73</v>
      </c>
      <c r="C10" s="25"/>
      <c r="D10" s="55"/>
      <c r="F10" s="20"/>
      <c r="G10" s="20"/>
    </row>
    <row r="11" customFormat="false" ht="12.85" hidden="false" customHeight="false" outlineLevel="0" collapsed="false">
      <c r="B11" s="22" t="s">
        <v>76</v>
      </c>
      <c r="C11" s="25"/>
      <c r="D11" s="55"/>
      <c r="F11" s="20"/>
      <c r="G11" s="20"/>
      <c r="K11" s="13" t="str">
        <f aca="false">IF(NOT(B4=""),B4,"")</f>
        <v>Eastern Conference</v>
      </c>
    </row>
    <row r="12" customFormat="false" ht="12.85" hidden="false" customHeight="false" outlineLevel="0" collapsed="false">
      <c r="B12" s="22" t="s">
        <v>69</v>
      </c>
      <c r="C12" s="25"/>
      <c r="D12" s="55"/>
      <c r="F12" s="20"/>
      <c r="G12" s="20"/>
      <c r="K12" s="57" t="n">
        <f aca="false">IF(COUNTA(B6:B17)&gt;4,COUNTA(B6:B17),4)</f>
        <v>10</v>
      </c>
      <c r="L12" s="0" t="s">
        <v>243</v>
      </c>
    </row>
    <row r="13" customFormat="false" ht="12.85" hidden="false" customHeight="false" outlineLevel="0" collapsed="false">
      <c r="B13" s="22" t="s">
        <v>83</v>
      </c>
      <c r="C13" s="25"/>
      <c r="D13" s="55"/>
      <c r="F13" s="20"/>
      <c r="G13" s="20"/>
    </row>
    <row r="14" customFormat="false" ht="12.85" hidden="false" customHeight="false" outlineLevel="0" collapsed="false">
      <c r="B14" s="22" t="s">
        <v>46</v>
      </c>
      <c r="C14" s="25"/>
      <c r="D14" s="55"/>
      <c r="F14" s="20"/>
      <c r="G14" s="20"/>
      <c r="K14" s="13" t="str">
        <f aca="false">IF(NOT(B19=""),B19,"")</f>
        <v>Western Conference</v>
      </c>
    </row>
    <row r="15" customFormat="false" ht="12.85" hidden="false" customHeight="false" outlineLevel="0" collapsed="false">
      <c r="B15" s="22" t="s">
        <v>96</v>
      </c>
      <c r="C15" s="25"/>
      <c r="D15" s="55"/>
      <c r="F15" s="20"/>
      <c r="G15" s="20"/>
      <c r="K15" s="57" t="n">
        <f aca="false">IF(COUNTA(B21:B32)&gt;4,COUNTA(B21:B32),4)</f>
        <v>9</v>
      </c>
      <c r="L15" s="0" t="s">
        <v>243</v>
      </c>
    </row>
    <row r="16" customFormat="false" ht="12.85" hidden="false" customHeight="false" outlineLevel="0" collapsed="false">
      <c r="B16" s="22"/>
      <c r="C16" s="25"/>
      <c r="D16" s="55"/>
      <c r="F16" s="20"/>
      <c r="G16" s="20"/>
    </row>
    <row r="17" customFormat="false" ht="12.85" hidden="false" customHeight="false" outlineLevel="0" collapsed="false">
      <c r="B17" s="22"/>
      <c r="C17" s="25"/>
      <c r="D17" s="55"/>
      <c r="F17" s="20"/>
      <c r="G17" s="20"/>
    </row>
    <row r="19" customFormat="false" ht="17.65" hidden="false" customHeight="false" outlineLevel="0" collapsed="false">
      <c r="B19" s="5" t="s">
        <v>244</v>
      </c>
    </row>
    <row r="20" customFormat="false" ht="12.85" hidden="false" customHeight="false" outlineLevel="0" collapsed="false">
      <c r="B20" s="8" t="s">
        <v>48</v>
      </c>
      <c r="C20" s="8" t="s">
        <v>235</v>
      </c>
      <c r="D20" s="7" t="s">
        <v>236</v>
      </c>
      <c r="E20" s="13"/>
      <c r="F20" s="7" t="s">
        <v>59</v>
      </c>
      <c r="G20" s="7" t="s">
        <v>61</v>
      </c>
      <c r="K20" s="13" t="s">
        <v>245</v>
      </c>
      <c r="L20" s="58"/>
    </row>
    <row r="21" customFormat="false" ht="12.85" hidden="false" customHeight="false" outlineLevel="0" collapsed="false">
      <c r="B21" s="22" t="s">
        <v>88</v>
      </c>
      <c r="C21" s="25"/>
      <c r="D21" s="55"/>
      <c r="F21" s="20"/>
      <c r="G21" s="20"/>
      <c r="K21" s="58" t="s">
        <v>246</v>
      </c>
      <c r="L21" s="58"/>
    </row>
    <row r="22" customFormat="false" ht="12.85" hidden="false" customHeight="false" outlineLevel="0" collapsed="false">
      <c r="B22" s="22" t="s">
        <v>93</v>
      </c>
      <c r="C22" s="25"/>
      <c r="D22" s="55"/>
      <c r="F22" s="20"/>
      <c r="G22" s="20"/>
      <c r="K22" s="58" t="s">
        <v>247</v>
      </c>
      <c r="L22" s="58"/>
    </row>
    <row r="23" customFormat="false" ht="12.85" hidden="false" customHeight="false" outlineLevel="0" collapsed="false">
      <c r="B23" s="22" t="s">
        <v>72</v>
      </c>
      <c r="C23" s="25"/>
      <c r="D23" s="55"/>
      <c r="F23" s="20"/>
      <c r="G23" s="20"/>
      <c r="K23" s="59" t="n">
        <v>1</v>
      </c>
      <c r="L23" s="60" t="s">
        <v>248</v>
      </c>
    </row>
    <row r="24" customFormat="false" ht="12.85" hidden="false" customHeight="false" outlineLevel="0" collapsed="false">
      <c r="B24" s="22" t="s">
        <v>79</v>
      </c>
      <c r="C24" s="25"/>
      <c r="D24" s="55"/>
      <c r="F24" s="20"/>
      <c r="G24" s="20"/>
      <c r="K24" s="59" t="n">
        <v>2</v>
      </c>
      <c r="L24" s="60" t="s">
        <v>249</v>
      </c>
    </row>
    <row r="25" customFormat="false" ht="12.85" hidden="false" customHeight="false" outlineLevel="0" collapsed="false">
      <c r="B25" s="22" t="s">
        <v>82</v>
      </c>
      <c r="C25" s="25"/>
      <c r="D25" s="55"/>
      <c r="F25" s="20"/>
      <c r="G25" s="20"/>
      <c r="K25" s="59" t="n">
        <v>3</v>
      </c>
      <c r="L25" s="60" t="s">
        <v>250</v>
      </c>
    </row>
    <row r="26" customFormat="false" ht="12.85" hidden="false" customHeight="false" outlineLevel="0" collapsed="false">
      <c r="B26" s="22" t="s">
        <v>80</v>
      </c>
      <c r="C26" s="25"/>
      <c r="D26" s="55"/>
      <c r="F26" s="20"/>
      <c r="G26" s="20"/>
      <c r="K26" s="59" t="n">
        <v>4</v>
      </c>
      <c r="L26" s="60" t="s">
        <v>251</v>
      </c>
    </row>
    <row r="27" customFormat="false" ht="12.85" hidden="false" customHeight="false" outlineLevel="0" collapsed="false">
      <c r="B27" s="22" t="s">
        <v>100</v>
      </c>
      <c r="C27" s="25"/>
      <c r="D27" s="55"/>
      <c r="F27" s="20"/>
      <c r="G27" s="20"/>
      <c r="K27" s="59" t="n">
        <v>5</v>
      </c>
      <c r="L27" s="60" t="s">
        <v>252</v>
      </c>
    </row>
    <row r="28" customFormat="false" ht="12.85" hidden="false" customHeight="false" outlineLevel="0" collapsed="false">
      <c r="B28" s="22" t="s">
        <v>45</v>
      </c>
      <c r="C28" s="25"/>
      <c r="D28" s="55"/>
      <c r="F28" s="20"/>
      <c r="G28" s="20"/>
      <c r="K28" s="59" t="n">
        <v>6</v>
      </c>
      <c r="L28" s="60" t="s">
        <v>253</v>
      </c>
    </row>
    <row r="29" customFormat="false" ht="12.85" hidden="false" customHeight="false" outlineLevel="0" collapsed="false">
      <c r="B29" s="22" t="s">
        <v>68</v>
      </c>
      <c r="C29" s="25"/>
      <c r="D29" s="55"/>
      <c r="F29" s="20"/>
      <c r="G29" s="20"/>
      <c r="K29" s="59" t="n">
        <v>7</v>
      </c>
      <c r="L29" s="60" t="s">
        <v>254</v>
      </c>
    </row>
    <row r="30" customFormat="false" ht="12.85" hidden="false" customHeight="false" outlineLevel="0" collapsed="false">
      <c r="B30" s="22"/>
      <c r="C30" s="25"/>
      <c r="D30" s="55"/>
      <c r="F30" s="20"/>
      <c r="G30" s="20"/>
      <c r="K30" s="59" t="n">
        <v>8</v>
      </c>
      <c r="L30" s="60" t="s">
        <v>255</v>
      </c>
    </row>
    <row r="31" customFormat="false" ht="12.85" hidden="false" customHeight="false" outlineLevel="0" collapsed="false">
      <c r="B31" s="22"/>
      <c r="C31" s="25"/>
      <c r="D31" s="55"/>
      <c r="F31" s="20"/>
      <c r="G31" s="20"/>
      <c r="K31" s="59" t="n">
        <v>9</v>
      </c>
      <c r="L31" s="60" t="s">
        <v>256</v>
      </c>
    </row>
    <row r="32" customFormat="false" ht="12.85" hidden="false" customHeight="false" outlineLevel="0" collapsed="false">
      <c r="B32" s="22"/>
      <c r="C32" s="25"/>
      <c r="D32" s="55"/>
      <c r="F32" s="20"/>
      <c r="G32" s="20"/>
    </row>
    <row r="33" customFormat="false" ht="12.85" hidden="false" customHeight="false" outlineLevel="0" collapsed="false">
      <c r="K33" s="61" t="s">
        <v>257</v>
      </c>
    </row>
    <row r="35" customFormat="false" ht="13.4" hidden="false" customHeight="false" outlineLevel="0" collapsed="false">
      <c r="B35" s="0" t="s">
        <v>258</v>
      </c>
    </row>
    <row r="36" customFormat="false" ht="12.85" hidden="false" customHeight="false" outlineLevel="0" collapsed="false">
      <c r="B36" s="0" t="s">
        <v>259</v>
      </c>
      <c r="K36" s="13"/>
    </row>
    <row r="37" customFormat="false" ht="12.85" hidden="false" customHeight="false" outlineLevel="0" collapsed="false">
      <c r="B37" s="0" t="s">
        <v>260</v>
      </c>
      <c r="K37" s="58"/>
    </row>
    <row r="38" customFormat="false" ht="13.4" hidden="false" customHeight="false" outlineLevel="0" collapsed="false">
      <c r="B38" s="0" t="s">
        <v>261</v>
      </c>
    </row>
    <row r="39" customFormat="false" ht="12.85" hidden="false" customHeight="false" outlineLevel="0" collapsed="false">
      <c r="B39" s="0" t="s">
        <v>262</v>
      </c>
    </row>
  </sheetData>
  <hyperlinks>
    <hyperlink ref="B38" r:id="rId1" display="http://www.gnu.org/licenses/gpl.html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2023-09-04T12:42:13Z</dcterms:created>
  <dc:creator/>
  <dc:description>This is a partially filled template for the current MLS Season 2014 - the game results are up-to-date as of 06/05/2014. The remaining results to be filled it, as you follow your favorite team...
</dc:description>
  <cp:keywords>mls football soccer 2014 league table spreadsheet template</cp:keywords>
  <dc:language>en-US</dc:language>
  <cp:lastModifiedBy/>
  <cp:revision>1</cp:revision>
  <dc:subject>MLS Season 2014 Spreadsheet - includes MLS Cup Playoffs</dc:subject>
  <dc:title>MLS Season 2014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hor">
    <vt:lpwstr>dilo.sec(at)gmail.com</vt:lpwstr>
  </property>
  <property fmtid="{D5CDD505-2E9C-101B-9397-08002B2CF9AE}" pid="3" name="Copyright">
    <vt:lpwstr>Copyright (C) 2014 dilo.sec(at)gmail.com</vt:lpwstr>
  </property>
  <property fmtid="{D5CDD505-2E9C-101B-9397-08002B2CF9AE}" pid="4" name="License">
    <vt:lpwstr>&lt;a href="http://www.gnu.org/licenses/gpl.html"&gt;GNU GPL&lt;/a&gt;</vt:lpwstr>
  </property>
  <property fmtid="{D5CDD505-2E9C-101B-9397-08002B2CF9AE}" pid="5" name="Version">
    <vt:lpwstr>1.2</vt:lpwstr>
  </property>
</Properties>
</file>